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
    </mc:Choice>
  </mc:AlternateContent>
  <xr:revisionPtr revIDLastSave="865" documentId="13_ncr:1_{3A0E7FC9-62D7-455C-A948-079520F016C8}" xr6:coauthVersionLast="47" xr6:coauthVersionMax="47" xr10:uidLastSave="{0013CFB5-5C88-4189-89D0-14EA8D8182C1}"/>
  <bookViews>
    <workbookView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data!$A$1:$BY$314</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25"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B13" i="3"/>
  <c r="L22" i="1"/>
  <c r="G22" i="22"/>
  <c r="Q22" i="8"/>
  <c r="J22" i="1"/>
  <c r="B13" i="17"/>
  <c r="B14" i="3"/>
  <c r="F22" i="5"/>
  <c r="S22" i="1"/>
  <c r="F22" i="7"/>
  <c r="G22" i="8"/>
  <c r="F22" i="10"/>
  <c r="P22" i="6"/>
  <c r="E22" i="7"/>
  <c r="E22" i="5"/>
  <c r="B12" i="13"/>
  <c r="M22" i="1"/>
  <c r="R22" i="4"/>
  <c r="N22" i="1"/>
  <c r="J22" i="5"/>
  <c r="B11" i="16"/>
  <c r="G22" i="1"/>
  <c r="B12" i="14"/>
  <c r="P22" i="22"/>
  <c r="B11" i="12"/>
  <c r="B10" i="18"/>
  <c r="B14" i="17"/>
  <c r="G22" i="4"/>
  <c r="B12" i="18"/>
  <c r="B10" i="14"/>
  <c r="J22" i="6"/>
  <c r="P22" i="5"/>
  <c r="O22" i="10"/>
  <c r="L22" i="11"/>
  <c r="J22" i="4"/>
  <c r="B14" i="19"/>
  <c r="Q22" i="7"/>
  <c r="L22" i="22"/>
  <c r="B11" i="23"/>
  <c r="E22" i="9"/>
  <c r="B12" i="19"/>
  <c r="F22" i="22"/>
  <c r="J22" i="10"/>
  <c r="P22" i="11"/>
  <c r="Q22" i="1"/>
  <c r="I22" i="10"/>
  <c r="I22" i="11"/>
  <c r="B13" i="15"/>
  <c r="M22" i="10"/>
  <c r="B10" i="12"/>
  <c r="F22" i="11"/>
  <c r="P22" i="7"/>
  <c r="I22" i="1"/>
  <c r="N22" i="5"/>
  <c r="F22" i="6"/>
  <c r="Q22" i="6"/>
  <c r="H22" i="8"/>
  <c r="B12" i="17"/>
  <c r="B13" i="18"/>
  <c r="Q22" i="5"/>
  <c r="K22" i="7"/>
  <c r="Q22" i="4"/>
  <c r="B13" i="16"/>
  <c r="B14" i="16"/>
  <c r="E22" i="8"/>
  <c r="B13" i="14"/>
  <c r="L22" i="10"/>
  <c r="L22" i="5"/>
  <c r="Q22" i="22"/>
  <c r="E22" i="11"/>
  <c r="L22" i="4"/>
  <c r="M22" i="5"/>
  <c r="K22" i="1"/>
  <c r="B13" i="12"/>
  <c r="I22" i="6"/>
  <c r="S22" i="5"/>
  <c r="N22" i="11"/>
  <c r="B12" i="23"/>
  <c r="M22" i="22"/>
  <c r="L22" i="6"/>
  <c r="H22" i="9"/>
  <c r="K22" i="6"/>
  <c r="B14" i="23"/>
  <c r="G22" i="7"/>
  <c r="K22" i="22"/>
  <c r="M22" i="6"/>
  <c r="P22" i="10"/>
  <c r="B10" i="23"/>
  <c r="L22" i="7"/>
  <c r="B11" i="19"/>
  <c r="O22" i="22"/>
  <c r="F22" i="4"/>
  <c r="J22" i="22"/>
  <c r="G22" i="5"/>
  <c r="B11" i="18"/>
  <c r="H22" i="7"/>
  <c r="R22" i="5"/>
  <c r="H22" i="10"/>
  <c r="G22" i="11"/>
  <c r="B14" i="12"/>
  <c r="R22" i="1"/>
  <c r="M22" i="8"/>
  <c r="M22" i="7"/>
  <c r="J22" i="8"/>
  <c r="B14" i="18"/>
  <c r="E22" i="6"/>
  <c r="B11" i="3"/>
  <c r="B13" i="13"/>
  <c r="M22" i="9"/>
  <c r="E22" i="22"/>
  <c r="H22" i="22"/>
  <c r="B10" i="13"/>
  <c r="B10" i="17"/>
  <c r="B14" i="14"/>
  <c r="F22" i="8"/>
  <c r="M22" i="4"/>
  <c r="O22" i="11"/>
  <c r="O22" i="4"/>
  <c r="B12" i="12"/>
  <c r="M22" i="11"/>
  <c r="Q22" i="10"/>
  <c r="L22" i="9"/>
  <c r="J22" i="11"/>
  <c r="L22" i="8"/>
  <c r="N22" i="10"/>
  <c r="O22" i="1"/>
  <c r="N22" i="9"/>
  <c r="N22" i="7"/>
  <c r="H22" i="4"/>
  <c r="B12" i="15"/>
  <c r="J22" i="7"/>
  <c r="B10" i="15"/>
  <c r="E22" i="10"/>
  <c r="P22" i="9"/>
  <c r="G22" i="9"/>
  <c r="E22" i="1"/>
  <c r="O22" i="5"/>
  <c r="P22" i="8"/>
  <c r="K22" i="9"/>
  <c r="K22" i="4"/>
  <c r="B11" i="17"/>
  <c r="B10" i="3"/>
  <c r="Q22" i="11"/>
  <c r="P22" i="1"/>
  <c r="I22" i="8"/>
  <c r="I22" i="4"/>
  <c r="B13" i="23"/>
  <c r="N22" i="8"/>
  <c r="S22" i="4"/>
  <c r="H22" i="1"/>
  <c r="N22" i="22"/>
  <c r="B12" i="3"/>
  <c r="O22" i="9"/>
  <c r="K22" i="10"/>
  <c r="B12" i="16"/>
  <c r="B13" i="19"/>
  <c r="B14" i="13"/>
  <c r="F22" i="9"/>
  <c r="O22" i="6"/>
  <c r="B11" i="13"/>
  <c r="O22" i="7"/>
  <c r="Q22" i="9"/>
  <c r="G22" i="6"/>
  <c r="K22" i="11"/>
  <c r="B10" i="16"/>
  <c r="I22" i="7"/>
  <c r="I22" i="5"/>
  <c r="B11" i="15"/>
  <c r="E22" i="4"/>
  <c r="I22" i="9"/>
  <c r="F22" i="1"/>
  <c r="H22" i="11"/>
  <c r="K22" i="5"/>
  <c r="B10" i="19"/>
  <c r="J22" i="9"/>
  <c r="H22" i="5"/>
  <c r="K22" i="8"/>
  <c r="N22" i="6"/>
  <c r="H22" i="6"/>
  <c r="P22" i="4"/>
  <c r="O22" i="8"/>
  <c r="G22" i="10"/>
  <c r="N22" i="4"/>
  <c r="B14" i="15"/>
  <c r="I22" i="22"/>
  <c r="B11" i="14"/>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<sst xmlns="http://schemas.openxmlformats.org/spreadsheetml/2006/main" count="1759" uniqueCount="759">
  <si>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</si>
  <si>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</si>
  <si>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</si>
  <si>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</si>
  <si>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</si>
  <si>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</si>
  <si>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</si>
  <si>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</si>
  <si>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</si>
  <si>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</si>
  <si>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</si>
  <si>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</si>
  <si>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</si>
  <si>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</si>
  <si>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</si>
  <si>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</si>
  <si>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</si>
  <si>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</si>
  <si>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</si>
  <si>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</si>
  <si>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</si>
  <si>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</si>
  <si>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</si>
  <si>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</si>
  <si>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</si>
  <si>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</si>
  <si>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</si>
  <si>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</si>
  <si>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</si>
  <si>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</si>
  <si>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</si>
  <si>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</si>
  <si>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</si>
  <si>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</si>
  <si>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</si>
  <si>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</si>
  <si>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</si>
  <si>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</si>
  <si>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</si>
  <si>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</si>
  <si>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</si>
  <si>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</si>
  <si>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</si>
  <si>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</si>
  <si>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</si>
  <si>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</si>
  <si>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</si>
  <si>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</si>
  <si>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</si>
  <si>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</si>
  <si>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</si>
  <si>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</si>
  <si>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</si>
  <si>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</si>
  <si>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</si>
  <si>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</si>
  <si>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</si>
  <si>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</si>
  <si>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</si>
  <si>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</si>
  <si>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</si>
  <si>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</si>
  <si>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</si>
  <si>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</si>
  <si>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</si>
  <si>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</si>
  <si>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</si>
  <si>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</si>
  <si>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</si>
  <si>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</si>
  <si>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</si>
  <si>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</si>
  <si>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</si>
  <si>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</si>
  <si>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</si>
  <si>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</si>
  <si>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</si>
  <si>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</si>
  <si>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</si>
  <si>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</si>
  <si>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</si>
  <si>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</si>
  <si>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</si>
  <si>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</si>
  <si>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</si>
  <si>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</si>
  <si>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</si>
  <si>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</si>
  <si>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</si>
  <si>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</si>
  <si>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</si>
  <si>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</si>
  <si>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</si>
  <si>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</si>
  <si>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</si>
  <si>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</si>
  <si>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</si>
  <si>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</si>
  <si>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</si>
  <si>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</si>
  <si>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</si>
  <si>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</si>
  <si>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</si>
  <si>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</si>
  <si>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</si>
  <si>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</si>
  <si>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</si>
  <si>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</si>
  <si>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</si>
  <si>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</si>
  <si>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</si>
  <si>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</si>
  <si>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</si>
  <si>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</si>
  <si>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</si>
  <si>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</si>
  <si>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</si>
  <si>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</si>
  <si>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</si>
  <si>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</si>
  <si>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</si>
  <si>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</si>
  <si>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</si>
  <si>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</si>
  <si>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</si>
  <si>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</si>
  <si>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</si>
  <si>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</si>
  <si>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</si>
  <si>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</si>
  <si>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</si>
  <si>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</si>
  <si>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</si>
  <si>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</si>
  <si>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</si>
  <si>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</si>
  <si>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</si>
  <si>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</si>
  <si>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</si>
  <si>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</si>
  <si>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</si>
  <si>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</si>
  <si>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</si>
  <si>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</si>
  <si>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</si>
  <si>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</si>
  <si>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</si>
  <si>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</si>
  <si>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</si>
  <si>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</si>
  <si>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</si>
  <si>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</si>
  <si>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</si>
  <si>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</si>
  <si>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</si>
  <si>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</si>
  <si>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</si>
  <si>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</si>
  <si>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</si>
  <si>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</si>
  <si>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</si>
  <si>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</si>
  <si>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</si>
  <si>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</si>
  <si>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</si>
  <si>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</si>
  <si>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</si>
  <si>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</si>
  <si>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</si>
  <si>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</si>
  <si>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</si>
  <si>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</si>
  <si>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</si>
  <si>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</si>
  <si>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</si>
  <si>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</si>
  <si>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</si>
  <si>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</si>
  <si>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</si>
  <si>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</si>
  <si>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</si>
  <si>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</si>
  <si>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</si>
  <si>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</si>
  <si>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</si>
  <si>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</si>
  <si>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</si>
  <si>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</si>
  <si>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</si>
  <si>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</si>
  <si>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</si>
  <si>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</si>
  <si>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</si>
  <si>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</si>
  <si>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</si>
  <si>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</si>
  <si>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</si>
  <si>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</si>
  <si>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</si>
  <si>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</si>
  <si>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</si>
  <si>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</si>
  <si>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</si>
  <si>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</si>
  <si>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</si>
  <si>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</si>
  <si>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</si>
  <si>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</si>
  <si>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</si>
  <si>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</si>
  <si>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</si>
  <si>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</si>
  <si>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</si>
  <si>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</si>
  <si>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</si>
  <si>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</si>
  <si>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</si>
  <si>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</si>
  <si>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</si>
  <si>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</si>
  <si>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</si>
  <si>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</si>
  <si>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</si>
  <si>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</si>
  <si>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</si>
  <si>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</si>
  <si>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</si>
  <si>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</si>
  <si>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</si>
  <si>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</si>
  <si>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</si>
  <si>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</si>
  <si>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</si>
  <si>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</si>
  <si>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</si>
  <si>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</si>
  <si>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</si>
  <si>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</si>
  <si>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</si>
  <si>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</si>
  <si>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</si>
  <si>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</si>
  <si>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</si>
  <si>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</si>
  <si>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</si>
  <si>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</si>
  <si>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</si>
  <si>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</si>
  <si>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</si>
  <si>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</si>
  <si>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</si>
  <si>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</si>
  <si>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</si>
  <si>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</si>
  <si>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</si>
  <si>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</si>
  <si>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</si>
  <si>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</si>
  <si>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</si>
  <si>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</si>
  <si>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</si>
  <si>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</si>
  <si>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</si>
  <si>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</si>
  <si>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</si>
  <si>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</si>
  <si>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</si>
  <si>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</si>
  <si>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</si>
  <si>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</si>
  <si>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</si>
  <si>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</si>
  <si>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</si>
  <si>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</si>
  <si>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</si>
  <si>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</si>
  <si>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</si>
  <si>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</si>
  <si>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</si>
  <si>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</si>
  <si>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</si>
  <si>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</si>
  <si>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</si>
  <si>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</si>
  <si>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</si>
  <si>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</si>
  <si>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</si>
  <si>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</si>
  <si>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</si>
  <si>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</si>
  <si>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</si>
  <si>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</si>
  <si>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</si>
  <si>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</si>
  <si>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</si>
  <si>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</si>
  <si>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</si>
  <si>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</si>
  <si>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</si>
  <si>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</si>
  <si>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</si>
  <si>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</si>
  <si>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</si>
  <si>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</si>
  <si>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</si>
  <si>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</si>
  <si>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</si>
  <si>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</si>
  <si>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</si>
  <si>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</si>
  <si>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</si>
  <si>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</si>
  <si>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</si>
  <si>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</si>
  <si>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</si>
  <si>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</si>
  <si>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</si>
  <si>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</si>
  <si>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</si>
  <si>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</si>
  <si>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</si>
  <si>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</si>
  <si>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</si>
  <si>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</si>
  <si>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</si>
  <si>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</si>
  <si>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</si>
  <si>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</si>
  <si>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</si>
  <si>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</si>
  <si>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</si>
  <si>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</si>
  <si>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</si>
  <si>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</si>
  <si>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</si>
  <si>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</si>
  <si>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</si>
  <si>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</si>
  <si>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</si>
  <si>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</si>
  <si>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</si>
  <si>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</si>
  <si>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</si>
  <si>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</si>
  <si>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</si>
  <si>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</si>
  <si>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</si>
  <si>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</si>
  <si>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</si>
  <si>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</si>
  <si>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</si>
  <si>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</si>
  <si>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</si>
  <si>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</si>
  <si>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</si>
  <si>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</si>
  <si>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</si>
  <si>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</si>
  <si>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</si>
  <si>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</si>
  <si>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</si>
  <si>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</si>
  <si>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</si>
  <si>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</si>
  <si>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</si>
  <si>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</si>
  <si>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</si>
  <si>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</si>
  <si>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</si>
  <si>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</si>
  <si>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</si>
  <si>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</si>
  <si>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</si>
  <si>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</si>
  <si>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</si>
  <si>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</si>
  <si>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</si>
  <si>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</si>
  <si>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</si>
  <si>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</si>
  <si>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</si>
  <si>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</si>
  <si>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</si>
  <si>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</si>
  <si>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</si>
  <si>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</si>
  <si>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</si>
  <si>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</si>
  <si>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</si>
  <si>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</si>
  <si>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</si>
  <si>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</si>
  <si>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</si>
  <si>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</si>
  <si>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</si>
  <si>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</si>
  <si>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</si>
  <si>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</si>
  <si>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</si>
  <si>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</si>
  <si>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</si>
  <si>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</si>
  <si>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</si>
  <si>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</si>
  <si>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</si>
  <si>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</si>
  <si>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</si>
  <si>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</si>
  <si>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</si>
  <si>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</si>
  <si>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</si>
  <si>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</si>
  <si>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</si>
  <si>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</si>
  <si>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</si>
  <si>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</si>
  <si>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</si>
  <si>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</si>
  <si>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</si>
  <si>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</si>
  <si>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</si>
  <si>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</si>
  <si>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</si>
  <si>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</si>
  <si>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</si>
  <si>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</si>
  <si>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</si>
  <si>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</si>
  <si>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</si>
  <si>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</si>
  <si>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</si>
  <si>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</si>
  <si>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</si>
  <si>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</si>
  <si>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</si>
  <si>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</si>
  <si>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</si>
  <si>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</si>
  <si>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</si>
  <si>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</si>
  <si>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</si>
  <si>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</si>
  <si>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</si>
  <si>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</si>
  <si>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</si>
  <si>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</si>
  <si>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</si>
  <si>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</si>
  <si>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</si>
  <si>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</si>
  <si>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</si>
  <si>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</si>
  <si>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</si>
  <si>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</si>
  <si>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</si>
  <si>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</si>
  <si>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</si>
  <si>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</si>
  <si>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</si>
  <si>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</si>
  <si>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</si>
  <si>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</si>
  <si>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</si>
  <si>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</si>
  <si>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</si>
  <si>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</si>
  <si>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</si>
  <si>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</si>
  <si>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</si>
  <si>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</si>
  <si>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</si>
  <si>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</si>
  <si>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</si>
  <si>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</si>
  <si>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</si>
  <si>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</si>
  <si>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</si>
  <si>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</si>
  <si>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</si>
  <si>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</si>
  <si>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</si>
  <si>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</si>
  <si>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</si>
  <si>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</si>
  <si>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</si>
  <si>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</si>
  <si>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</si>
  <si>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</si>
  <si>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</si>
  <si>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</si>
  <si>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</si>
  <si>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</si>
  <si>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</si>
  <si>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</si>
  <si>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</si>
  <si>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</si>
  <si>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</si>
  <si>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</si>
  <si>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</si>
  <si>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</si>
  <si>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</si>
  <si>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</si>
  <si>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</si>
  <si>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</si>
  <si>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</si>
  <si>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</si>
  <si>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</si>
  <si>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</si>
  <si>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</si>
  <si>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</si>
  <si>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</si>
  <si>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</si>
  <si>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</si>
  <si>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</si>
  <si>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</si>
  <si>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</si>
  <si>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</si>
  <si>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</si>
  <si>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</si>
  <si>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</si>
  <si>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</si>
  <si>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</si>
  <si>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</si>
  <si>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</si>
  <si>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</si>
  <si>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</si>
  <si>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</si>
  <si>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</si>
  <si>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</si>
  <si>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</si>
  <si>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</si>
  <si>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</si>
  <si>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</si>
  <si>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</si>
  <si>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</si>
  <si>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</si>
  <si>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</si>
  <si>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</si>
  <si>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</si>
  <si>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</si>
  <si>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</si>
  <si>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</si>
  <si>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</si>
  <si>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</si>
  <si>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</si>
  <si>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</si>
  <si>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</si>
  <si>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</si>
  <si>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</si>
  <si>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</si>
  <si>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</si>
  <si>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</si>
  <si>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</si>
  <si>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</si>
  <si>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</si>
  <si>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</si>
  <si>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</si>
  <si>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</si>
  <si>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</si>
  <si>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</si>
  <si>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</si>
  <si>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</si>
  <si>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</si>
  <si>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</si>
  <si>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</si>
  <si>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</si>
  <si>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</si>
  <si>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</si>
  <si>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</si>
  <si>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</si>
  <si>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</si>
  <si>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</si>
  <si>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</si>
  <si>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</si>
  <si>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</si>
  <si>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</si>
  <si>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</si>
  <si>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</si>
  <si>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</si>
  <si>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</si>
  <si>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</si>
  <si>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</si>
  <si>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</si>
  <si>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</si>
  <si>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</si>
  <si>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</si>
  <si>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</si>
  <si>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</si>
  <si>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</si>
  <si>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</si>
  <si>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</si>
  <si>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</si>
  <si>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</si>
  <si>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</si>
  <si>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</si>
  <si>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</si>
  <si>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</si>
  <si>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</si>
  <si>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</si>
  <si>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</si>
  <si>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</si>
  <si>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</si>
  <si>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</si>
  <si>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</si>
  <si>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</si>
  <si>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</si>
  <si>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</si>
  <si>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</si>
  <si>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</si>
  <si>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</si>
  <si>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</si>
  <si>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</si>
  <si>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</si>
  <si>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</si>
  <si>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</si>
  <si>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</si>
  <si>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</si>
  <si>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</si>
  <si>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</si>
  <si>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</si>
  <si>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</si>
  <si>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</si>
  <si>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</si>
  <si>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</si>
  <si>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</si>
  <si>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</si>
  <si>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</si>
  <si>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</si>
  <si>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</si>
  <si>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</si>
  <si>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</si>
  <si>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</si>
  <si>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</si>
  <si>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</si>
  <si>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</si>
  <si>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</si>
  <si>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</si>
  <si>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</si>
  <si>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</si>
  <si>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</si>
  <si>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</si>
  <si>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</si>
  <si>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</si>
  <si>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</si>
  <si>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</si>
  <si>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</si>
  <si>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</si>
  <si>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</si>
  <si>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</si>
  <si>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</si>
  <si>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</si>
  <si>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</si>
  <si>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</si>
  <si>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</si>
  <si>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</si>
  <si>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</si>
  <si>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</si>
  <si>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</si>
  <si>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</si>
  <si>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</si>
  <si>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</si>
  <si>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</si>
  <si>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</si>
  <si>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</si>
  <si>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</si>
  <si>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</si>
  <si>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</si>
  <si>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</si>
  <si>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</si>
  <si>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</si>
  <si>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</si>
  <si>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</si>
  <si>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</si>
  <si>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</si>
  <si>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</si>
  <si>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</si>
  <si>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</si>
  <si>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</si>
  <si>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</si>
  <si>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</si>
  <si>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</si>
  <si>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</si>
  <si>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</si>
  <si>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</si>
  <si>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</si>
  <si>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</si>
  <si>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</si>
  <si>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</si>
  <si>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</si>
  <si>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</si>
  <si>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</si>
  <si>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</si>
  <si>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</si>
  <si>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</si>
  <si>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</si>
  <si>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</si>
  <si>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Project Surgery</t>
  </si>
  <si>
    <t>Tollgate Health Centre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</si>
  <si>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</si>
  <si>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</si>
  <si>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</si>
  <si>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</si>
  <si>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</si>
  <si>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</si>
  <si>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</si>
  <si>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</si>
  <si>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</si>
  <si>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</si>
  <si>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</si>
  <si>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</si>
  <si>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</si>
  <si>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</si>
  <si>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</si>
  <si>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</si>
  <si>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</si>
  <si>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</si>
  <si>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</si>
  <si>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</si>
  <si>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</si>
  <si>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</si>
  <si>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</si>
  <si>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</si>
  <si>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</si>
  <si>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</si>
  <si>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</si>
  <si>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</si>
  <si>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</si>
  <si>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</si>
  <si>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</si>
  <si>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</si>
  <si>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</si>
  <si>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</si>
  <si>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</si>
  <si>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</si>
  <si>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</si>
  <si>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Claremont Medical Centre</t>
  </si>
  <si>
    <t>Crawley Road Medical Centre</t>
  </si>
  <si>
    <t>Dr Dhital Practice</t>
  </si>
  <si>
    <t>Dr Shantir Practice</t>
  </si>
  <si>
    <t>Green Man Medical Centre</t>
  </si>
  <si>
    <t>High Road Surgery</t>
  </si>
  <si>
    <t>Higham Hill Medical Centre</t>
  </si>
  <si>
    <t>Lime Tree &amp; Sinnott Healthcare Ltd</t>
  </si>
  <si>
    <t>Sma Medical Centre</t>
  </si>
  <si>
    <t>The Allum Medical Centre</t>
  </si>
  <si>
    <t>The Bailey Practice</t>
  </si>
  <si>
    <t>The Lyndhurst Surgery</t>
  </si>
  <si>
    <t>Waltham Forest Community &amp; Family Health Services Ltd</t>
  </si>
  <si>
    <t>Ashton Gardens Surgery</t>
  </si>
  <si>
    <t>The Forest Practice</t>
  </si>
  <si>
    <t>Upton Lane Medical Centre</t>
  </si>
  <si>
    <t>Woodgrange Medical Practice</t>
  </si>
  <si>
    <t>Claremont Clinic</t>
  </si>
  <si>
    <t>Chingford Medical Practice</t>
  </si>
  <si>
    <t>Larkshall Medical Centre</t>
  </si>
  <si>
    <t>The Ridgeway Surgery</t>
  </si>
  <si>
    <t>Kings Head Medical Practice</t>
  </si>
  <si>
    <t>Old Church Surgery</t>
  </si>
  <si>
    <t>Churchill Medical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</si>
</sst>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0">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21898</c:v>
                </c:pt>
                <c:pt idx="1">
                  <c:v>1</c:v>
                </c:pt>
                <c:pt idx="2">
                  <c:v>1465</c:v>
                </c:pt>
                <c:pt idx="3">
                  <c:v>2070</c:v>
                </c:pt>
                <c:pt idx="4">
                  <c:v>703</c:v>
                </c:pt>
                <c:pt idx="5">
                  <c:v>26137</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710</c:v>
                </c:pt>
                <c:pt idx="1">
                  <c:v>0</c:v>
                </c:pt>
                <c:pt idx="2">
                  <c:v>43</c:v>
                </c:pt>
                <c:pt idx="3">
                  <c:v>16</c:v>
                </c:pt>
                <c:pt idx="4">
                  <c:v>1</c:v>
                </c:pt>
                <c:pt idx="5">
                  <c:v>770</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200</c:v>
                </c:pt>
                <c:pt idx="1">
                  <c:v>0</c:v>
                </c:pt>
                <c:pt idx="2">
                  <c:v>11</c:v>
                </c:pt>
                <c:pt idx="3">
                  <c:v>3</c:v>
                </c:pt>
                <c:pt idx="4">
                  <c:v>0</c:v>
                </c:pt>
                <c:pt idx="5">
                  <c:v>214</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3797</c:v>
                </c:pt>
                <c:pt idx="1">
                  <c:v>0</c:v>
                </c:pt>
                <c:pt idx="2">
                  <c:v>137</c:v>
                </c:pt>
                <c:pt idx="3">
                  <c:v>44</c:v>
                </c:pt>
                <c:pt idx="4">
                  <c:v>55</c:v>
                </c:pt>
                <c:pt idx="5">
                  <c:v>4033</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103194</c:v>
                </c:pt>
                <c:pt idx="1">
                  <c:v>6</c:v>
                </c:pt>
                <c:pt idx="2">
                  <c:v>5898</c:v>
                </c:pt>
                <c:pt idx="3">
                  <c:v>3645</c:v>
                </c:pt>
                <c:pt idx="4">
                  <c:v>2790</c:v>
                </c:pt>
                <c:pt idx="5">
                  <c:v>115533</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160995</c:v>
                </c:pt>
                <c:pt idx="1">
                  <c:v>9</c:v>
                </c:pt>
                <c:pt idx="2">
                  <c:v>13439</c:v>
                </c:pt>
                <c:pt idx="3">
                  <c:v>26861</c:v>
                </c:pt>
                <c:pt idx="4">
                  <c:v>9738</c:v>
                </c:pt>
                <c:pt idx="5">
                  <c:v>211042</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162045</c:v>
                </c:pt>
                <c:pt idx="1">
                  <c:v>3</c:v>
                </c:pt>
                <c:pt idx="2">
                  <c:v>9138</c:v>
                </c:pt>
                <c:pt idx="3">
                  <c:v>27107</c:v>
                </c:pt>
                <c:pt idx="4">
                  <c:v>20478</c:v>
                </c:pt>
                <c:pt idx="5">
                  <c:v>218771</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25515</c:v>
                </c:pt>
                <c:pt idx="1">
                  <c:v>2</c:v>
                </c:pt>
                <c:pt idx="2">
                  <c:v>1396</c:v>
                </c:pt>
                <c:pt idx="3">
                  <c:v>6282</c:v>
                </c:pt>
                <c:pt idx="4">
                  <c:v>3476</c:v>
                </c:pt>
                <c:pt idx="5">
                  <c:v>36671</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11209</c:v>
                </c:pt>
                <c:pt idx="1">
                  <c:v>0</c:v>
                </c:pt>
                <c:pt idx="2">
                  <c:v>853</c:v>
                </c:pt>
                <c:pt idx="3">
                  <c:v>266</c:v>
                </c:pt>
                <c:pt idx="4">
                  <c:v>139</c:v>
                </c:pt>
                <c:pt idx="5">
                  <c:v>12467</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635126</c:v>
                </c:pt>
                <c:pt idx="1">
                  <c:v>9</c:v>
                </c:pt>
                <c:pt idx="2">
                  <c:v>31692</c:v>
                </c:pt>
                <c:pt idx="3">
                  <c:v>241385</c:v>
                </c:pt>
                <c:pt idx="4">
                  <c:v>220311</c:v>
                </c:pt>
                <c:pt idx="5">
                  <c:v>1128523</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min" refreshedDate="44742.466417129632" createdVersion="7" refreshedVersion="8" minRefreshableVersion="3" recordCount="313"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East"/>
        <s v="West One"/>
        <s v="North"/>
        <s v="Central"/>
        <s v="Havering South"/>
        <s v="Havering Crest"/>
        <s v="Havering North"/>
        <s v="Havering Marshall"/>
        <s v="Docklands"/>
        <s v="Stratford"/>
        <s v="Newham Central"/>
        <s v="South One Newham"/>
        <s v="North East 1"/>
        <s v="Seven Kings"/>
        <s v="Cranbrook"/>
        <s v="Fairlop"/>
        <s v="NewCross Alliance"/>
        <s v="Wanstead &amp; Woodford"/>
        <s v="Loxford"/>
        <s v="Healthy Island Network"/>
        <s v="Poplar and Limehouse Network"/>
        <s v="Mile End East and Bromley by Bow Network"/>
        <s v="Chingford/ Walthamstow"/>
        <s v="Chingford E4"/>
        <s v="Leyton Collaborative"/>
        <s v="Forest Integrated Health"/>
        <s v="East One"/>
        <s v="Hackney Marshes (SE1)"/>
        <s v="Clissold Park (NW2)"/>
        <s v="Hackney Downs (NE2)"/>
        <s v="Springfield Park (NE1)"/>
        <s v="London Fields (SW1)"/>
        <s v="Well Street Common (SE2)"/>
        <s v="Shoreditch Park &amp; City (SW2)"/>
        <s v="North East 2"/>
        <s v="North West 2"/>
        <s v="Central 1"/>
        <s v="Tower Network"/>
        <s v="The One Network"/>
        <s v="East End Health Network"/>
        <s v="Bow Health"/>
        <s v="Central Walthamstow"/>
        <s v="South Leytonstone"/>
        <s v="Walthamstow West"/>
        <s v="Woodberry Wetlands (NW1)"/>
        <s v="North Newham"/>
        <s v="" u="1"/>
      </sharedItems>
    </cacheField>
    <cacheField name="Practice" numFmtId="0">
      <sharedItems count="280">
        <s v="Abbey Medical centre"/>
        <s v="Broad Street Medical Centre"/>
        <s v="Highgrove Surgery"/>
        <s v="John Smith House"/>
        <s v="Laburnum Health centre"/>
        <s v="Oval Road Practice"/>
        <s v="Porters Avenue Doctors Surgery"/>
        <s v="Ripple Road Medical Centre"/>
        <s v="Tulasi Medical Centre"/>
        <s v="Hornchurch Healthcare"/>
        <s v="Rush Green Medical Centre (Dr Poologanathan &amp; Partners)"/>
        <s v="St Edwards Surgery"/>
        <s v="Straight Road Doctors Surgery (Dr Prasad)"/>
        <s v="Western Road Medical Centre"/>
        <s v="E16 Health"/>
        <s v="First4Health Church Road"/>
        <s v="Lucas Avenue Surgery"/>
        <s v="Star Lane Medical Centre"/>
        <s v="The Manor Park Practice"/>
        <s v="The Vicarage Lane Surgery"/>
        <s v="Westbury Road Medical Practice"/>
        <s v="Castleton Road Surgery"/>
        <s v="Chadwell Heath Surgery"/>
        <s v="Doctor's House"/>
        <s v="Drive Surgery"/>
        <s v="Forest Edge Practice"/>
        <s v="Fullwell Avenue Surgery"/>
        <s v="Fullwell Cross Medical Centre"/>
        <s v="Glebelands Practice"/>
        <s v="Green Lane, Goodmayes Medical practice"/>
        <s v="Grove Surgery"/>
        <s v="Heathcote Primary Care Centre"/>
        <s v="Ilford Medical Centre"/>
        <s v="Seven Kings Practice"/>
        <s v="The Practice Loxford"/>
        <s v="York Road Surgery"/>
        <s v="Barkantine Practice"/>
        <s v="Limehouse Practice (Gill Street)"/>
        <s v="St Andrews Health Centre"/>
        <s v="Forest Surgery"/>
        <s v="Handsworth Medical Centre"/>
        <s v="Leyton Healthcare (Oliver Road)"/>
        <s v="The Ecclesbourne Practice"/>
        <s v="The Manor Practice"/>
        <s v="The Microfaculty"/>
        <s v="Dr Gupta &amp; Partner"/>
        <s v="Faircross Health Centre"/>
        <s v="First Avenue Surgery"/>
        <s v="Five Elms"/>
        <s v="Gables Surgery"/>
        <s v="Green Lane Surgery"/>
        <s v="Halbutt Street Surgery"/>
        <s v="Heathway Medical Centre"/>
        <s v="Hedgemans Surgery"/>
        <s v="Julia Engwell Surgery"/>
        <s v="The Surgery"/>
        <s v="The Surgery (Dr Ola)"/>
        <s v="The White House"/>
        <s v="Victoria Medical Centre"/>
        <s v="Athena Medical Centre"/>
        <s v="Barretts Grove Surgery"/>
        <s v="Brooke Road Surgery"/>
        <s v="Clapton Surgery"/>
        <s v="Cranwich Road Surgery"/>
        <s v="Dalston Practice"/>
        <s v="Elm Practice"/>
        <s v="Elsdale Street Surgery"/>
        <s v="Kingsmead Healthcare"/>
        <s v="London Fields Medical Centre"/>
        <s v="Richmond Road Medical Centre"/>
        <s v="Rosewood Practice"/>
        <s v="Spring Hill Practice"/>
        <s v="Stamford Hill Surgery"/>
        <s v="The Gadvhi Practice"/>
        <s v="The Greenhouse"/>
        <s v="The Neaman Practice"/>
        <s v="The Riverside Practice"/>
        <s v="The Sandringham Practice"/>
        <s v="Trowbridge Surgery"/>
        <s v="AbbaMoor Surgery"/>
        <s v="Ashton Gardens Surgery"/>
        <s v="Berwick Surgery"/>
        <s v="Billet Lane Medical Centre"/>
        <s v="Brentwood Road Surgery (Dr Marks)"/>
        <s v="Chase Cross Medical Centre (Dr Kulendran)"/>
        <s v="Dr N K Gupta Surgery"/>
        <s v="Ingrebourne Medical Centre"/>
        <s v="Kings Park Surgery"/>
        <s v="South Hornchurch Medical Practice"/>
        <s v="The Greenwood Practice"/>
        <s v="The Robins Surgery"/>
        <s v="The Upminster Bridge Surgery (Dr O'Moore)"/>
        <s v="Upminster Medical Centre"/>
        <s v="Abbey Road Medical Practice"/>
        <s v="Dr CM Patel"/>
        <s v="E12 Medical Practice"/>
        <s v="East End Medical Centre"/>
        <s v="Liberty Bridge Road"/>
        <s v="Plashet Medical Centre"/>
        <s v="Stratford Health Centre"/>
        <s v="The Azad Practice"/>
        <s v="The Summit Practice"/>
        <s v="Balfour Road Surgery"/>
        <s v="Fencepiece Road Medical Practice"/>
        <s v="Mathukias Surgery"/>
        <s v="Queen Mary Practice"/>
        <s v="Redbridge Surgery"/>
        <s v="St Clements Surgery"/>
        <s v="The Willows Practice"/>
        <s v="City Square Medical Group"/>
        <s v="Globe Town Surgery"/>
        <s v="Goodman’s Field Health Centre"/>
        <s v="Harford Health Centre"/>
        <s v="Health E1"/>
        <s v="Ruston Street Clinic (Dr Amin)"/>
        <s v="St Katharine Docks Practice"/>
        <s v="Strouts Place Medical Centre"/>
        <s v="The Mission Practice"/>
        <s v="Claremont Medical Centre"/>
        <s v="Crawley Road Medical Centre"/>
        <s v="Dr Shantir Practice"/>
        <s v="Francis Road Medical Centre"/>
        <s v="Green Man Medical Centre"/>
        <s v="Hampton Medical Centre"/>
        <s v="High Road Surgery"/>
        <s v="Higham Hill Medical Centre"/>
        <s v="Kiyani Medical Practice"/>
        <s v="Lime Tree Surgery"/>
        <s v="Queens Road Medical Centre"/>
        <s v="The Harrow Road Surgery"/>
        <s v="The Langthorne Sharma Family Practice"/>
        <s v="The Lyndhurst Surgery"/>
        <s v="The Penryhn Surgery"/>
        <s v="Church Elm Lane Medical Practice"/>
        <s v="Parkview Medical Practice"/>
        <s v="Shifa Medical Practice"/>
        <s v="Allerton Road Medical Centre"/>
        <s v="Beechwood Medical Centre"/>
        <s v="De Beauvoir Surgery"/>
        <s v="Healy Medical Centre"/>
        <s v="Latimer Health Centre"/>
        <s v="Queensbridge Group Practice"/>
        <s v="Shoreditch Park Surgery"/>
        <s v="Somerford Grove Practice"/>
        <s v="Statham Grove Surgery"/>
        <s v="The Hoxton Surgery"/>
        <s v="The Well Street Surgery"/>
        <s v="Central Park Surgery (Dr Kakad)"/>
        <s v="Harlow Road Surgery (Dr N Tariq)"/>
        <s v="High Street Surgery (Dr Pervez)"/>
        <s v="Oak Lodge Surgery (Dr Chowdhury)"/>
        <s v="Petersfield Surgery"/>
        <s v="Rainham Health Centre"/>
        <s v="Sutton Ave surgery (P M Patel)"/>
        <s v="The Modern Medical Centre"/>
        <s v="The Rosewood Medical Centre"/>
        <s v="Wood Lane Medical Centre"/>
        <s v="Balaam Street Practice"/>
        <s v="Cumberland Road Medical Practice"/>
        <s v="Dr Ruiz – St Lukes Medical Centre"/>
        <s v="Dr Sathyajith Surgery"/>
        <s v="Glen Road Medical Centre"/>
        <s v="Greengate Medical Practice"/>
        <s v="Newham Transitional Team"/>
        <s v="Royal Docks Medical Centre"/>
        <s v="Sangam Surgery"/>
        <s v="Stratford Village Surgery"/>
        <s v="The Forest Practice"/>
        <s v="The Project Surgery"/>
        <s v="Upton Lane Medical Centre"/>
        <s v="Woodgrange Medical Practice"/>
        <s v="Broadway Surgery"/>
        <s v="Cranbrook Surgery"/>
        <s v="Eastern Avenue Medical Centre"/>
        <s v="Hainault Surgery"/>
        <s v="Ilford Lane Surgery"/>
        <s v="Newbury Group Practice"/>
        <s v="Shrubberies Medical Centre"/>
        <s v="Southdene Surgery"/>
        <s v="Aberfeldy Practice"/>
        <s v="Bethnal Green Health Centre"/>
        <s v="Blithehale Medical Centre"/>
        <s v="Grove Road Surgery (Dr Shah)"/>
        <s v="Harley Grove Medical Centre"/>
        <s v="Island Health"/>
        <s v="Island Medical Centre"/>
        <s v="Merchant Street (Dr Rana)"/>
        <s v="Stroudley Walk Centre"/>
        <s v="The Tredegar Practice"/>
        <s v="Wapping Group Practice"/>
        <s v="Addison Road Medical Practice"/>
        <s v="Dr Dhital Practice"/>
        <s v="LL Medical Care (Agarwal &amp; Agrwal Practice)"/>
        <s v="Seymour Medical Centre"/>
        <s v="Sma Medical Centre"/>
        <s v="The Allum Medical Centre"/>
        <s v="The Bailey Practice"/>
        <s v="Market Street Health Group"/>
        <s v="Aurora Medcare"/>
        <s v="Becontree Medical Centre"/>
        <s v="Dr Alkaisy Surgery"/>
        <s v="Valence Medical Centre"/>
        <s v="Barton House Health Centre"/>
        <s v="The Lea Surgery"/>
        <s v="The Nightingale Practice"/>
        <s v="The Wick Health Centre"/>
        <s v="Chadwell Heath Health Centre - The Upstairs Surgery (Dr Hamilton-Smith)"/>
        <s v="Haiderian Medical Centre"/>
        <s v="Harold Hill Health Centre (Dr Kuchhai)"/>
        <s v="Lynwood Medical Centre"/>
        <s v="Rush Green Medical Centre (Dr Sanomi)"/>
        <s v="The Surgery (Dr Rahman)"/>
        <s v="Birchdale Road Medical Practice"/>
        <s v="Boleyn Medical Centre"/>
        <s v="Carpenter's Practice"/>
        <s v="Claremont Clinic"/>
        <s v="Custom House Surgery"/>
        <s v="E7 Health - First 4 Health Group"/>
        <s v="Essex Lodge"/>
        <s v="Goodmayes Medical Centre"/>
        <s v="Granville Medical Centre"/>
        <s v="Oak Tree Medical Practice"/>
        <s v="The Palms Medical Centre"/>
        <s v="Wanstead Place Surgery"/>
        <s v="Docklands Medical Centre"/>
        <s v="Kings Head Medical Practice"/>
        <s v="Larkshall Medical Centre"/>
        <s v="Lime Tree &amp; Sinnott Healthcare Ltd"/>
        <s v="Waltham Forest Community &amp; Family Health Services Ltd"/>
        <s v="Marks Gate Medical Practice"/>
        <s v="St Albans Surgery"/>
        <s v="Cedar Practice"/>
        <s v="The Heron Practice"/>
        <s v="The Lawson Practice"/>
        <s v="Avon Road Surgery (Cranham Health Centre)"/>
        <s v="North Street Medical Care"/>
        <s v="Lathom Medical Centre"/>
        <s v="Newham Vicarage Practice"/>
        <s v="Tollgate Health Centre"/>
        <s v="Elmhurst Practice"/>
        <s v="Kenwood Medical Centre"/>
        <s v="Albion Health Centre"/>
        <s v="Old Church Surgery"/>
        <s v="St James Medical Practice Ltd"/>
        <s v="The Firs"/>
        <s v="The Ridgeway Surgery"/>
        <s v="Barking Medical  Group Practice"/>
        <s v="Lower Clapton Group Practice"/>
        <s v="Shrewsbury Road Surgery"/>
        <s v="Aldersbrook Medical Centre"/>
        <s v="Clayhall Clinic"/>
        <s v="Gants Hill Medical Centre"/>
        <s v="Rydal Practice"/>
        <s v="The Evergreen Practice"/>
        <s v="Jubilee Street Practice"/>
        <s v="Spitalfields Practice"/>
        <s v="St Pauls Way Medical Centre"/>
        <s v="XX Place /Bromley-by-Bow"/>
        <s v="Chingford Medical Practice"/>
        <s v="Maylands Health Care"/>
        <s v="The New Medical Centre"/>
        <s v="Newham Medical Centre"/>
        <s v="St Bartholomew Surgery"/>
        <s v="Gough Walk (Dr Selvan)"/>
        <s v="Cranham Village Surgery (Dr C Dahs &amp; Dr IP Humberstone Surgery)"/>
        <s v="Wordsworth Health Centre"/>
        <s v="Chrisp Street Health Centre"/>
        <s v="Churchill Medical Centre"/>
        <s v="St Stephens Health Centre"/>
        <s v="" u="1"/>
        <s v="XXP/BBB" u="1"/>
        <s v="E16 Health - Albert Road Surgery" u="1"/>
        <s v="Esk Road Medical Practice" u="1"/>
        <s v=" The Penryhn Surgery" u="1"/>
        <s v="Dr V M Patel Surgery" u="1"/>
        <s v="Southgate &amp; Whiston Road Surgery" u="1"/>
        <s v="Dr Samuel &amp; Dr Khan's Practice" u="1"/>
        <s v=" The Firs" u="1"/>
        <s v=" Crawley Road Medical Centre" u="1"/>
        <s v="Chadwell Heath Health Centre (Dr A Patel)" u="1"/>
      </sharedItems>
    </cacheField>
    <cacheField name="Rel_D" numFmtId="14">
      <sharedItems containsSemiMixedTypes="0" containsNonDate="0" containsDate="1" containsString="0" minDate="2021-10-24T00:00:00" maxDate="2022-11-02T00:00:00" count="63">
        <d v="2022-06-27T00:00:00"/>
        <d v="2022-03-28T00:00:00" u="1"/>
        <d v="2022-01-11T00:00:00" u="1"/>
        <d v="2021-12-16T00:00:00" u="1"/>
        <d v="2022-01-30T00:00:00" u="1"/>
        <d v="2022-03-21T00:00:00" u="1"/>
        <d v="2022-01-04T00:00:00" u="1"/>
        <d v="2022-01-23T00:00:00" u="1"/>
        <d v="2022-03-14T00:00:00" u="1"/>
        <d v="2021-12-28T00:00:00" u="1"/>
        <d v="2022-01-16T00:00:00" u="1"/>
        <d v="2022-03-07T00:00:00" u="1"/>
        <d v="2022-02-21T00:00:00" u="1"/>
        <d v="2022-01-09T00:00:00" u="1"/>
        <d v="2022-02-14T00:00:00" u="1"/>
        <d v="2021-11-28T00:00:00" u="1"/>
        <d v="2022-03-19T00:00:00" u="1"/>
        <d v="2022-02-07T00:00:00" u="1"/>
        <d v="2022-05-29T00:00:00" u="1"/>
        <d v="2021-11-21T00:00:00" u="1"/>
        <d v="2021-11-14T00:00:00" u="1"/>
        <d v="2021-10-28T00:00:00" u="1"/>
        <d v="2021-12-19T00:00:00" u="1"/>
        <d v="2021-11-07T00:00:00" u="1"/>
        <d v="2022-06-20T00:00:00" u="1"/>
        <d v="2021-12-12T00:00:00" u="1"/>
        <d v="2022-05-08T00:00:00" u="1"/>
        <d v="2021-12-05T00:00:00" u="1"/>
        <d v="2022-03-10T00:00:00" u="1"/>
        <d v="2022-06-06T00:00:00" u="1"/>
        <d v="2021-10-26T00:00:00" u="1"/>
        <d v="2021-12-17T00:00:00" u="1"/>
        <d v="2022-01-31T00:00:00" u="1"/>
        <d v="2022-06-18T00:00:00" u="1"/>
        <d v="2022-01-24T00:00:00" u="1"/>
        <d v="2021-12-29T00:00:00" u="1"/>
        <d v="2022-01-17T00:00:00" u="1"/>
        <d v="2022-03-08T00:00:00" u="1"/>
        <d v="2021-10-31T00:00:00" u="1"/>
        <d v="2022-02-22T00:00:00" u="1"/>
        <d v="2022-01-10T00:00:00" u="1"/>
        <d v="2021-10-24T00:00:00" u="1"/>
        <d v="2021-11-29T00:00:00" u="1"/>
        <d v="2022-01-03T00:00:00" u="1"/>
        <d v="2022-05-30T00:00:00" u="1"/>
        <d v="2021-11-22T00:00:00" u="1"/>
        <d v="2022-02-01T00:00:00" u="1"/>
        <d v="2022-05-23T00:00:00" u="1"/>
        <d v="2021-11-15T00:00:00" u="1"/>
        <d v="2021-12-20T00:00:00" u="1"/>
        <d v="2022-04-11T00:00:00" u="1"/>
        <d v="2022-05-16T00:00:00" u="1"/>
        <d v="2021-11-08T00:00:00" u="1"/>
        <d v="2021-12-13T00:00:00" u="1"/>
        <d v="2022-02-13T00:00:00" u="1"/>
        <d v="2022-04-04T00:00:00" u="1"/>
        <d v="2022-05-09T00:00:00" u="1"/>
        <d v="2021-11-01T00:00:00" u="1"/>
        <d v="2021-12-06T00:00:00" u="1"/>
        <d v="2022-05-28T00:00:00" u="1"/>
        <d v="2022-11-01T00:00:00" u="1"/>
        <d v="2022-05-07T00:00:00" u="1"/>
        <d v="2022-01-18T00:00:00" u="1"/>
      </sharedItems>
    </cacheField>
    <cacheField name="01 Adults aged 12 yrs or over who are immunosuppressed" numFmtId="0">
      <sharedItems containsString="0" containsBlank="1" containsNumber="1" containsInteger="1" minValue="1" maxValue="669"/>
    </cacheField>
    <cacheField name="01.1 Housebound immunosuppressed patients" numFmtId="0">
      <sharedItems containsString="0" containsBlank="1" containsNumber="1" containsInteger="1" minValue="0" maxValue="27"/>
    </cacheField>
    <cacheField name="01.1a Vaccinated (Booster)" numFmtId="0">
      <sharedItems containsString="0" containsBlank="1" containsNumber="1" containsInteger="1" minValue="0" maxValue="20"/>
    </cacheField>
    <cacheField name="01.2 Residential/Care home immunosuppressed patients" numFmtId="0">
      <sharedItems containsString="0" containsBlank="1" containsNumber="1" containsInteger="1" minValue="0" maxValue="11"/>
    </cacheField>
    <cacheField name="01.2a Vaccinated (Booster)" numFmtId="0">
      <sharedItems containsString="0" containsBlank="1" containsNumber="1" containsInteger="1" minValue="0" maxValue="11"/>
    </cacheField>
    <cacheField name="01a Vaccinated (Booster)" numFmtId="0">
      <sharedItems containsString="0" containsBlank="1" containsNumber="1" containsInteger="1" minValue="1" maxValue="379"/>
    </cacheField>
    <cacheField name="01c Declined (excl vaccinated or contraindicated)" numFmtId="0">
      <sharedItems containsString="0" containsBlank="1" containsNumber="1" containsInteger="1" minValue="0" maxValue="109"/>
    </cacheField>
    <cacheField name="01d Invited no outcome (excl vac, contr, decl)" numFmtId="0">
      <sharedItems containsString="0" containsBlank="1" containsNumber="1" containsInteger="1" minValue="0" maxValue="36"/>
    </cacheField>
    <cacheField name="01e No contact coded [CALL]" numFmtId="0">
      <sharedItems containsString="0" containsBlank="1" containsNumber="1" containsInteger="1" minValue="0" maxValue="22"/>
    </cacheField>
    <cacheField name="02 Older adults residing in a care home (exc immunosuppressed)" numFmtId="0">
      <sharedItems containsString="0" containsBlank="1" containsNumber="1" containsInteger="1" minValue="0" maxValue="179"/>
    </cacheField>
    <cacheField name="02a Vaccinated (Booster)" numFmtId="0">
      <sharedItems containsString="0" containsBlank="1" containsNumber="1" containsInteger="1" minValue="0" maxValue="170"/>
    </cacheField>
    <cacheField name="02c Declined (excl vaccinated or contraindicated)" numFmtId="0">
      <sharedItems containsString="0" containsBlank="1" containsNumber="1" containsInteger="1" minValue="0" maxValue="8"/>
    </cacheField>
    <cacheField name="02e No contact coded [CALL]" numFmtId="0">
      <sharedItems containsString="0" containsBlank="1" containsNumber="1" containsInteger="1" minValue="0" maxValue="8"/>
    </cacheField>
    <cacheField name="03 Adults aged 70 yrs or over" numFmtId="0">
      <sharedItems containsString="0" containsBlank="1" containsNumber="1" containsInteger="1" minValue="1" maxValue="2278"/>
    </cacheField>
    <cacheField name="03a Vaccinated (Booster)" numFmtId="0">
      <sharedItems containsString="0" containsBlank="1" containsNumber="1" containsInteger="1" minValue="1" maxValue="2130"/>
    </cacheField>
    <cacheField name="03c Declined (excl vaccinated or contraindicated)" numFmtId="0">
      <sharedItems containsString="0" containsBlank="1" containsNumber="1" containsInteger="1" minValue="0" maxValue="87"/>
    </cacheField>
    <cacheField name="03d Invited no outcome (excl vac, contr, decl)" numFmtId="0">
      <sharedItems containsString="0" containsBlank="1" containsNumber="1" containsInteger="1" minValue="0" maxValue="98"/>
    </cacheField>
    <cacheField name="03e No contact coded [CALL]" numFmtId="0">
      <sharedItems containsString="0" containsBlank="1" containsNumber="1" containsInteger="1" minValue="0" maxValue="113"/>
    </cacheField>
    <cacheField name="04 Adults aged 16 - 69 Clinically Extremely Vulnerable" numFmtId="0">
      <sharedItems containsString="0" containsBlank="1" containsNumber="1" containsInteger="1" minValue="0" maxValue="3401"/>
    </cacheField>
    <cacheField name="04a Vaccinated (Booster)" numFmtId="0">
      <sharedItems containsString="0" containsBlank="1" containsNumber="1" containsInteger="1" minValue="0" maxValue="1971"/>
    </cacheField>
    <cacheField name="04c Declined (excl vaccinated or contraindicated)" numFmtId="0">
      <sharedItems containsString="0" containsBlank="1" containsNumber="1" containsInteger="1" minValue="0" maxValue="408"/>
    </cacheField>
    <cacheField name="04d Invited no outcome (excl vac, contr, decl)" numFmtId="0">
      <sharedItems containsString="0" containsBlank="1" containsNumber="1" containsInteger="1" minValue="0" maxValue="466"/>
    </cacheField>
    <cacheField name="04e No contact coded [CALL]" numFmtId="0">
      <sharedItems containsString="0" containsBlank="1" containsNumber="1" containsInteger="1" minValue="0" maxValue="287"/>
    </cacheField>
    <cacheField name="05 Adults aged 50 to 69 yrs" numFmtId="0">
      <sharedItems containsString="0" containsBlank="1" containsNumber="1" containsInteger="1" minValue="1" maxValue="3985"/>
    </cacheField>
    <cacheField name="05a Vaccinated (Booster)" numFmtId="0">
      <sharedItems containsString="0" containsBlank="1" containsNumber="1" containsInteger="1" minValue="1" maxValue="3150"/>
    </cacheField>
    <cacheField name="05c Declined (excl vaccinated or contraindicated)" numFmtId="0">
      <sharedItems containsString="0" containsBlank="1" containsNumber="1" containsInteger="1" minValue="0" maxValue="381"/>
    </cacheField>
    <cacheField name="05d Invited no outcome (excl vac, contr, decl)" numFmtId="0">
      <sharedItems containsString="0" containsBlank="1" containsNumber="1" containsInteger="1" minValue="0" maxValue="486"/>
    </cacheField>
    <cacheField name="05e No contact coded [CALL]" numFmtId="0">
      <sharedItems containsString="0" containsBlank="1" containsNumber="1" containsInteger="1" minValue="0" maxValue="557"/>
    </cacheField>
    <cacheField name="06 Adults aged 16 to 49 yrs at risk of Covid or Flu" numFmtId="0">
      <sharedItems containsString="0" containsBlank="1" containsNumber="1" containsInteger="1" minValue="19" maxValue="916"/>
    </cacheField>
    <cacheField name="06a Vaccinated (Booster)" numFmtId="0">
      <sharedItems containsString="0" containsBlank="1" containsNumber="1" containsInteger="1" minValue="5" maxValue="420"/>
    </cacheField>
    <cacheField name="06c Declined (excl vaccinated or contraindicated)" numFmtId="0">
      <sharedItems containsString="0" containsBlank="1" containsNumber="1" containsInteger="1" minValue="0" maxValue="52"/>
    </cacheField>
    <cacheField name="06d Invited no outcome (excl vac, contr, decl)" numFmtId="0">
      <sharedItems containsString="0" containsBlank="1" containsNumber="1" containsInteger="1" minValue="0" maxValue="96"/>
    </cacheField>
    <cacheField name="06e No contact coded [CALL]" numFmtId="0">
      <sharedItems containsString="0" containsBlank="1" containsNumber="1" containsInteger="1" minValue="0" maxValue="137"/>
    </cacheField>
    <cacheField name="07 Housebound (exc immunosuppressed)" numFmtId="0">
      <sharedItems containsString="0" containsBlank="1" containsNumber="1" containsInteger="1" minValue="0" maxValue="208"/>
    </cacheField>
    <cacheField name="07a Vaccinated (Booster)" numFmtId="0">
      <sharedItems containsString="0" containsBlank="1" containsNumber="1" containsInteger="1" minValue="0" maxValue="188"/>
    </cacheField>
    <cacheField name="07c Declined (excl vaccinated or contraindicated)" numFmtId="0">
      <sharedItems containsString="0" containsBlank="1" containsNumber="1" containsInteger="1" minValue="0" maxValue="28"/>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7"/>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0"/>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11"/>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2"/>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1"/>
    </cacheField>
    <cacheField name="01.2f Second Vaccination" numFmtId="0">
      <sharedItems containsString="0" containsBlank="1" containsNumber="1" containsInteger="1" minValue="0" maxValue="11"/>
    </cacheField>
    <cacheField name="01f Second Vaccination" numFmtId="0">
      <sharedItems containsString="0" containsBlank="1" containsNumber="1" containsInteger="1" minValue="1" maxValue="507"/>
    </cacheField>
    <cacheField name="02f Second Vaccination" numFmtId="0">
      <sharedItems containsString="0" containsBlank="1" containsNumber="1" containsInteger="1" minValue="0" maxValue="173"/>
    </cacheField>
    <cacheField name="03f Second Vaccination" numFmtId="0">
      <sharedItems containsString="0" containsBlank="1" containsNumber="1" containsInteger="1" minValue="1" maxValue="2158"/>
    </cacheField>
    <cacheField name="04f Second Vaccination" numFmtId="0">
      <sharedItems containsString="0" containsBlank="1" containsNumber="1" containsInteger="1" minValue="0" maxValue="2747"/>
    </cacheField>
    <cacheField name="05f Second Vaccination" numFmtId="0">
      <sharedItems containsString="0" containsBlank="1" containsNumber="1" containsInteger="1" minValue="1" maxValue="3471"/>
    </cacheField>
    <cacheField name="06f Second Vaccination" numFmtId="0">
      <sharedItems containsString="0" containsBlank="1" containsNumber="1" containsInteger="1" minValue="11" maxValue="675"/>
    </cacheField>
    <cacheField name="07f Second Vaccination" numFmtId="0">
      <sharedItems containsString="0" containsBlank="1" containsNumber="1" containsInteger="1" minValue="0" maxValue="200"/>
    </cacheField>
    <cacheField name="08 Healthy adults aged 18+" numFmtId="0">
      <sharedItems containsString="0" containsBlank="1" containsNumber="1" containsInteger="1" minValue="1" maxValue="20727"/>
    </cacheField>
    <cacheField name="08a Vaccinated (Booster)" numFmtId="0">
      <sharedItems containsString="0" containsBlank="1" containsNumber="1" containsInteger="1" minValue="1" maxValue="8487"/>
    </cacheField>
    <cacheField name="08b Contraindicated (inc allergies, exclu vaccinated)" numFmtId="0">
      <sharedItems containsString="0" containsBlank="1" containsNumber="1" containsInteger="1" minValue="0" maxValue="2"/>
    </cacheField>
    <cacheField name="08c Declined (excl vaccinated or contraindicated)" numFmtId="0">
      <sharedItems containsString="0" containsBlank="1" containsNumber="1" containsInteger="1" minValue="1" maxValue="1581"/>
    </cacheField>
    <cacheField name="08d Invited no outcome (excl vac, contr, decl)" numFmtId="0">
      <sharedItems containsString="0" containsBlank="1" containsNumber="1" containsInteger="1" minValue="1" maxValue="4871"/>
    </cacheField>
    <cacheField name="08e No contact coded [CALL]" numFmtId="0">
      <sharedItems containsString="0" containsBlank="1" containsNumber="1" containsInteger="1" minValue="1" maxValue="5142"/>
    </cacheField>
    <cacheField name="08f Second Vaccination" numFmtId="0">
      <sharedItems containsString="0" containsBlank="1" containsNumber="1" containsInteger="1" minValue="1" maxValue="12824"/>
    </cacheField>
    <cacheField name="01g Second Booster Vaccination" numFmtId="0">
      <sharedItems containsString="0" containsBlank="1" containsNumber="1" containsInteger="1" minValue="0" maxValue="152"/>
    </cacheField>
    <cacheField name="01.1g Second Booster Vaccination" numFmtId="0">
      <sharedItems containsString="0" containsBlank="1" containsNumber="1" containsInteger="1" minValue="0" maxValue="10"/>
    </cacheField>
    <cacheField name="01.2g Second Booster Vaccination" numFmtId="0">
      <sharedItems containsString="0" containsBlank="1" containsNumber="1" containsInteger="1" minValue="0" maxValue="9"/>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3">
  <r>
    <x v="0"/>
    <x v="0"/>
    <x v="0"/>
    <x v="0"/>
    <m/>
    <m/>
    <m/>
    <m/>
    <m/>
    <m/>
    <m/>
    <m/>
    <m/>
    <m/>
    <m/>
    <m/>
    <m/>
    <m/>
    <m/>
    <m/>
    <m/>
    <m/>
    <n v="1"/>
    <m/>
    <m/>
    <n v="1"/>
    <m/>
    <m/>
    <m/>
    <m/>
    <m/>
    <m/>
    <m/>
    <m/>
    <m/>
    <m/>
    <m/>
    <m/>
    <m/>
    <m/>
    <m/>
    <m/>
    <m/>
    <m/>
    <m/>
    <m/>
    <m/>
    <m/>
    <m/>
    <m/>
    <m/>
    <m/>
    <m/>
    <m/>
    <m/>
    <m/>
    <m/>
    <m/>
    <m/>
    <m/>
    <m/>
    <m/>
    <m/>
    <m/>
    <m/>
    <m/>
    <m/>
    <n v="1"/>
    <m/>
    <m/>
    <m/>
    <m/>
    <n v="1"/>
    <m/>
    <m/>
    <m/>
    <m/>
  </r>
  <r>
    <x v="0"/>
    <x v="1"/>
    <x v="1"/>
    <x v="0"/>
    <m/>
    <m/>
    <m/>
    <m/>
    <m/>
    <m/>
    <m/>
    <m/>
    <m/>
    <m/>
    <m/>
    <m/>
    <m/>
    <m/>
    <m/>
    <m/>
    <m/>
    <m/>
    <n v="1"/>
    <m/>
    <m/>
    <m/>
    <m/>
    <m/>
    <m/>
    <m/>
    <m/>
    <m/>
    <m/>
    <m/>
    <m/>
    <m/>
    <m/>
    <m/>
    <m/>
    <m/>
    <m/>
    <m/>
    <m/>
    <m/>
    <m/>
    <m/>
    <m/>
    <m/>
    <m/>
    <m/>
    <m/>
    <m/>
    <m/>
    <m/>
    <m/>
    <m/>
    <m/>
    <m/>
    <m/>
    <m/>
    <m/>
    <m/>
    <m/>
    <m/>
    <m/>
    <m/>
    <m/>
    <m/>
    <m/>
    <m/>
    <m/>
    <m/>
    <m/>
    <m/>
    <m/>
    <m/>
    <m/>
  </r>
  <r>
    <x v="0"/>
    <x v="2"/>
    <x v="2"/>
    <x v="0"/>
    <m/>
    <m/>
    <m/>
    <m/>
    <m/>
    <m/>
    <m/>
    <m/>
    <m/>
    <n v="1"/>
    <n v="1"/>
    <m/>
    <m/>
    <n v="10"/>
    <m/>
    <m/>
    <m/>
    <n v="10"/>
    <m/>
    <m/>
    <m/>
    <m/>
    <m/>
    <n v="36"/>
    <m/>
    <m/>
    <m/>
    <n v="36"/>
    <m/>
    <m/>
    <m/>
    <m/>
    <m/>
    <m/>
    <m/>
    <m/>
    <m/>
    <m/>
    <m/>
    <m/>
    <m/>
    <m/>
    <m/>
    <m/>
    <m/>
    <m/>
    <m/>
    <m/>
    <m/>
    <m/>
    <m/>
    <m/>
    <m/>
    <m/>
    <m/>
    <m/>
    <m/>
    <n v="1"/>
    <m/>
    <m/>
    <m/>
    <m/>
    <m/>
    <n v="139"/>
    <m/>
    <m/>
    <m/>
    <m/>
    <n v="139"/>
    <m/>
    <m/>
    <m/>
    <m/>
  </r>
  <r>
    <x v="0"/>
    <x v="2"/>
    <x v="3"/>
    <x v="0"/>
    <m/>
    <m/>
    <m/>
    <m/>
    <m/>
    <m/>
    <m/>
    <m/>
    <m/>
    <m/>
    <m/>
    <m/>
    <m/>
    <m/>
    <m/>
    <m/>
    <m/>
    <m/>
    <n v="1"/>
    <m/>
    <m/>
    <m/>
    <m/>
    <m/>
    <m/>
    <m/>
    <m/>
    <m/>
    <m/>
    <m/>
    <m/>
    <m/>
    <m/>
    <m/>
    <m/>
    <m/>
    <m/>
    <m/>
    <m/>
    <m/>
    <m/>
    <m/>
    <m/>
    <m/>
    <m/>
    <m/>
    <m/>
    <m/>
    <m/>
    <m/>
    <m/>
    <m/>
    <m/>
    <m/>
    <m/>
    <m/>
    <m/>
    <m/>
    <m/>
    <m/>
    <m/>
    <m/>
    <m/>
    <n v="2"/>
    <n v="2"/>
    <m/>
    <m/>
    <m/>
    <m/>
    <n v="2"/>
    <m/>
    <m/>
    <m/>
  </r>
  <r>
    <x v="0"/>
    <x v="3"/>
    <x v="4"/>
    <x v="0"/>
    <m/>
    <m/>
    <m/>
    <m/>
    <m/>
    <m/>
    <m/>
    <m/>
    <m/>
    <m/>
    <m/>
    <m/>
    <m/>
    <m/>
    <m/>
    <m/>
    <m/>
    <m/>
    <n v="2"/>
    <n v="1"/>
    <m/>
    <m/>
    <n v="1"/>
    <m/>
    <m/>
    <m/>
    <m/>
    <m/>
    <m/>
    <m/>
    <m/>
    <m/>
    <m/>
    <m/>
    <m/>
    <m/>
    <m/>
    <m/>
    <m/>
    <m/>
    <m/>
    <m/>
    <m/>
    <m/>
    <m/>
    <m/>
    <m/>
    <m/>
    <m/>
    <m/>
    <m/>
    <m/>
    <m/>
    <m/>
    <m/>
    <m/>
    <m/>
    <m/>
    <m/>
    <n v="1"/>
    <m/>
    <m/>
    <m/>
    <m/>
    <m/>
    <m/>
    <m/>
    <m/>
    <m/>
    <m/>
    <m/>
    <m/>
    <m/>
  </r>
  <r>
    <x v="0"/>
    <x v="3"/>
    <x v="5"/>
    <x v="0"/>
    <m/>
    <m/>
    <m/>
    <m/>
    <m/>
    <m/>
    <m/>
    <m/>
    <m/>
    <m/>
    <m/>
    <m/>
    <m/>
    <m/>
    <m/>
    <m/>
    <m/>
    <m/>
    <m/>
    <m/>
    <m/>
    <m/>
    <m/>
    <n v="1"/>
    <m/>
    <n v="1"/>
    <m/>
    <m/>
    <m/>
    <m/>
    <m/>
    <m/>
    <m/>
    <m/>
    <m/>
    <m/>
    <m/>
    <m/>
    <m/>
    <m/>
    <m/>
    <m/>
    <m/>
    <m/>
    <m/>
    <m/>
    <m/>
    <m/>
    <m/>
    <m/>
    <m/>
    <m/>
    <m/>
    <m/>
    <m/>
    <m/>
    <m/>
    <m/>
    <m/>
    <m/>
    <m/>
    <m/>
    <m/>
    <n v="3"/>
    <m/>
    <m/>
    <n v="1"/>
    <m/>
    <n v="2"/>
    <m/>
    <m/>
    <m/>
    <m/>
  </r>
  <r>
    <x v="0"/>
    <x v="1"/>
    <x v="6"/>
    <x v="0"/>
    <m/>
    <m/>
    <m/>
    <m/>
    <m/>
    <m/>
    <m/>
    <m/>
    <m/>
    <m/>
    <m/>
    <m/>
    <m/>
    <m/>
    <m/>
    <m/>
    <m/>
    <m/>
    <n v="1"/>
    <n v="1"/>
    <m/>
    <m/>
    <m/>
    <n v="3"/>
    <m/>
    <m/>
    <m/>
    <n v="3"/>
    <m/>
    <m/>
    <m/>
    <m/>
    <m/>
    <m/>
    <m/>
    <m/>
    <m/>
    <m/>
    <m/>
    <m/>
    <m/>
    <m/>
    <m/>
    <m/>
    <m/>
    <m/>
    <m/>
    <m/>
    <m/>
    <m/>
    <m/>
    <m/>
    <m/>
    <m/>
    <m/>
    <m/>
    <m/>
    <m/>
    <m/>
    <n v="1"/>
    <m/>
    <m/>
    <m/>
    <n v="4"/>
    <m/>
    <m/>
    <m/>
    <m/>
    <n v="4"/>
    <m/>
    <m/>
    <m/>
    <m/>
  </r>
  <r>
    <x v="0"/>
    <x v="2"/>
    <x v="7"/>
    <x v="0"/>
    <m/>
    <m/>
    <m/>
    <m/>
    <m/>
    <m/>
    <m/>
    <m/>
    <m/>
    <m/>
    <m/>
    <m/>
    <m/>
    <m/>
    <m/>
    <m/>
    <m/>
    <m/>
    <m/>
    <m/>
    <m/>
    <m/>
    <m/>
    <n v="1"/>
    <m/>
    <m/>
    <m/>
    <n v="1"/>
    <m/>
    <m/>
    <m/>
    <m/>
    <m/>
    <m/>
    <m/>
    <m/>
    <m/>
    <m/>
    <m/>
    <m/>
    <m/>
    <m/>
    <m/>
    <m/>
    <m/>
    <m/>
    <m/>
    <m/>
    <m/>
    <m/>
    <m/>
    <m/>
    <m/>
    <m/>
    <m/>
    <m/>
    <m/>
    <m/>
    <m/>
    <m/>
    <m/>
    <m/>
    <m/>
    <n v="1"/>
    <m/>
    <m/>
    <m/>
    <m/>
    <n v="1"/>
    <m/>
    <m/>
    <m/>
    <m/>
  </r>
  <r>
    <x v="0"/>
    <x v="4"/>
    <x v="8"/>
    <x v="0"/>
    <m/>
    <m/>
    <m/>
    <m/>
    <m/>
    <m/>
    <m/>
    <m/>
    <m/>
    <m/>
    <m/>
    <m/>
    <m/>
    <m/>
    <m/>
    <m/>
    <m/>
    <m/>
    <m/>
    <m/>
    <m/>
    <m/>
    <m/>
    <n v="1"/>
    <n v="1"/>
    <m/>
    <m/>
    <m/>
    <m/>
    <m/>
    <m/>
    <m/>
    <m/>
    <m/>
    <m/>
    <m/>
    <m/>
    <m/>
    <m/>
    <m/>
    <m/>
    <m/>
    <m/>
    <m/>
    <m/>
    <m/>
    <m/>
    <m/>
    <m/>
    <m/>
    <m/>
    <m/>
    <m/>
    <m/>
    <m/>
    <m/>
    <m/>
    <m/>
    <m/>
    <m/>
    <n v="1"/>
    <m/>
    <m/>
    <n v="3"/>
    <n v="1"/>
    <m/>
    <m/>
    <m/>
    <m/>
    <n v="3"/>
    <m/>
    <m/>
    <m/>
  </r>
  <r>
    <x v="1"/>
    <x v="5"/>
    <x v="9"/>
    <x v="0"/>
    <m/>
    <m/>
    <m/>
    <m/>
    <m/>
    <m/>
    <m/>
    <m/>
    <m/>
    <m/>
    <m/>
    <m/>
    <m/>
    <n v="2"/>
    <n v="1"/>
    <m/>
    <m/>
    <m/>
    <m/>
    <m/>
    <m/>
    <m/>
    <m/>
    <m/>
    <m/>
    <m/>
    <m/>
    <m/>
    <m/>
    <m/>
    <m/>
    <m/>
    <m/>
    <m/>
    <m/>
    <m/>
    <m/>
    <m/>
    <m/>
    <m/>
    <m/>
    <m/>
    <m/>
    <m/>
    <m/>
    <m/>
    <m/>
    <m/>
    <m/>
    <m/>
    <m/>
    <m/>
    <m/>
    <m/>
    <m/>
    <m/>
    <m/>
    <m/>
    <n v="2"/>
    <m/>
    <m/>
    <m/>
    <m/>
    <m/>
    <m/>
    <m/>
    <m/>
    <m/>
    <m/>
    <m/>
    <m/>
    <m/>
    <m/>
  </r>
  <r>
    <x v="1"/>
    <x v="6"/>
    <x v="10"/>
    <x v="0"/>
    <m/>
    <m/>
    <m/>
    <m/>
    <m/>
    <m/>
    <m/>
    <m/>
    <m/>
    <m/>
    <m/>
    <m/>
    <m/>
    <m/>
    <m/>
    <m/>
    <m/>
    <m/>
    <m/>
    <m/>
    <m/>
    <m/>
    <m/>
    <n v="1"/>
    <n v="1"/>
    <m/>
    <m/>
    <m/>
    <m/>
    <m/>
    <m/>
    <m/>
    <m/>
    <m/>
    <m/>
    <m/>
    <m/>
    <m/>
    <m/>
    <m/>
    <m/>
    <m/>
    <m/>
    <m/>
    <m/>
    <m/>
    <m/>
    <m/>
    <m/>
    <m/>
    <m/>
    <m/>
    <m/>
    <m/>
    <m/>
    <m/>
    <m/>
    <m/>
    <m/>
    <m/>
    <n v="1"/>
    <m/>
    <m/>
    <n v="1"/>
    <n v="1"/>
    <m/>
    <m/>
    <m/>
    <m/>
    <n v="1"/>
    <m/>
    <m/>
    <m/>
  </r>
  <r>
    <x v="1"/>
    <x v="6"/>
    <x v="11"/>
    <x v="0"/>
    <m/>
    <m/>
    <m/>
    <m/>
    <m/>
    <m/>
    <m/>
    <m/>
    <m/>
    <m/>
    <m/>
    <m/>
    <m/>
    <m/>
    <m/>
    <m/>
    <m/>
    <m/>
    <m/>
    <m/>
    <m/>
    <m/>
    <m/>
    <n v="1"/>
    <m/>
    <m/>
    <m/>
    <n v="1"/>
    <m/>
    <m/>
    <m/>
    <m/>
    <m/>
    <m/>
    <m/>
    <m/>
    <m/>
    <m/>
    <m/>
    <m/>
    <m/>
    <m/>
    <m/>
    <m/>
    <m/>
    <m/>
    <m/>
    <m/>
    <m/>
    <m/>
    <m/>
    <m/>
    <m/>
    <m/>
    <m/>
    <m/>
    <m/>
    <m/>
    <m/>
    <m/>
    <m/>
    <m/>
    <m/>
    <n v="1"/>
    <m/>
    <m/>
    <m/>
    <m/>
    <n v="1"/>
    <m/>
    <m/>
    <m/>
    <m/>
  </r>
  <r>
    <x v="1"/>
    <x v="7"/>
    <x v="12"/>
    <x v="0"/>
    <m/>
    <m/>
    <m/>
    <m/>
    <m/>
    <m/>
    <m/>
    <m/>
    <m/>
    <m/>
    <m/>
    <m/>
    <m/>
    <m/>
    <m/>
    <m/>
    <m/>
    <m/>
    <n v="1"/>
    <m/>
    <m/>
    <m/>
    <m/>
    <m/>
    <m/>
    <m/>
    <m/>
    <m/>
    <m/>
    <m/>
    <m/>
    <m/>
    <m/>
    <n v="1"/>
    <m/>
    <m/>
    <m/>
    <m/>
    <m/>
    <m/>
    <m/>
    <m/>
    <m/>
    <m/>
    <m/>
    <m/>
    <m/>
    <m/>
    <m/>
    <m/>
    <m/>
    <m/>
    <m/>
    <m/>
    <m/>
    <m/>
    <m/>
    <m/>
    <m/>
    <m/>
    <m/>
    <m/>
    <m/>
    <m/>
    <m/>
    <m/>
    <m/>
    <m/>
    <m/>
    <m/>
    <m/>
    <m/>
    <m/>
  </r>
  <r>
    <x v="1"/>
    <x v="8"/>
    <x v="13"/>
    <x v="0"/>
    <m/>
    <m/>
    <m/>
    <m/>
    <m/>
    <m/>
    <m/>
    <m/>
    <m/>
    <m/>
    <m/>
    <m/>
    <m/>
    <m/>
    <m/>
    <m/>
    <m/>
    <m/>
    <m/>
    <m/>
    <m/>
    <m/>
    <m/>
    <n v="1"/>
    <n v="1"/>
    <m/>
    <m/>
    <m/>
    <m/>
    <m/>
    <m/>
    <m/>
    <m/>
    <m/>
    <m/>
    <m/>
    <m/>
    <m/>
    <m/>
    <m/>
    <m/>
    <m/>
    <m/>
    <m/>
    <m/>
    <m/>
    <m/>
    <m/>
    <m/>
    <m/>
    <m/>
    <m/>
    <m/>
    <m/>
    <m/>
    <m/>
    <m/>
    <m/>
    <m/>
    <m/>
    <n v="1"/>
    <m/>
    <m/>
    <n v="1"/>
    <n v="1"/>
    <m/>
    <m/>
    <m/>
    <m/>
    <n v="1"/>
    <m/>
    <m/>
    <m/>
  </r>
  <r>
    <x v="2"/>
    <x v="9"/>
    <x v="14"/>
    <x v="0"/>
    <m/>
    <m/>
    <m/>
    <m/>
    <m/>
    <m/>
    <m/>
    <m/>
    <m/>
    <m/>
    <m/>
    <m/>
    <m/>
    <m/>
    <m/>
    <m/>
    <m/>
    <m/>
    <m/>
    <m/>
    <m/>
    <m/>
    <m/>
    <n v="1"/>
    <m/>
    <m/>
    <m/>
    <n v="1"/>
    <m/>
    <m/>
    <m/>
    <m/>
    <m/>
    <m/>
    <m/>
    <m/>
    <m/>
    <m/>
    <m/>
    <m/>
    <m/>
    <m/>
    <m/>
    <m/>
    <m/>
    <m/>
    <m/>
    <m/>
    <m/>
    <m/>
    <m/>
    <m/>
    <m/>
    <m/>
    <m/>
    <m/>
    <m/>
    <m/>
    <m/>
    <m/>
    <m/>
    <m/>
    <m/>
    <n v="2"/>
    <m/>
    <m/>
    <m/>
    <m/>
    <n v="2"/>
    <m/>
    <m/>
    <m/>
    <m/>
  </r>
  <r>
    <x v="2"/>
    <x v="10"/>
    <x v="15"/>
    <x v="0"/>
    <m/>
    <m/>
    <m/>
    <m/>
    <m/>
    <m/>
    <m/>
    <m/>
    <m/>
    <m/>
    <m/>
    <m/>
    <m/>
    <m/>
    <m/>
    <m/>
    <m/>
    <m/>
    <m/>
    <m/>
    <m/>
    <m/>
    <m/>
    <n v="1"/>
    <m/>
    <m/>
    <m/>
    <m/>
    <m/>
    <m/>
    <m/>
    <m/>
    <m/>
    <m/>
    <m/>
    <m/>
    <m/>
    <m/>
    <m/>
    <m/>
    <m/>
    <m/>
    <m/>
    <m/>
    <m/>
    <m/>
    <m/>
    <m/>
    <m/>
    <m/>
    <m/>
    <m/>
    <m/>
    <m/>
    <m/>
    <m/>
    <m/>
    <m/>
    <m/>
    <m/>
    <n v="1"/>
    <m/>
    <m/>
    <n v="2"/>
    <m/>
    <m/>
    <m/>
    <m/>
    <m/>
    <n v="2"/>
    <m/>
    <m/>
    <m/>
  </r>
  <r>
    <x v="2"/>
    <x v="11"/>
    <x v="16"/>
    <x v="0"/>
    <m/>
    <m/>
    <m/>
    <m/>
    <m/>
    <m/>
    <m/>
    <m/>
    <m/>
    <m/>
    <m/>
    <m/>
    <m/>
    <n v="1"/>
    <m/>
    <m/>
    <m/>
    <n v="1"/>
    <m/>
    <m/>
    <m/>
    <m/>
    <m/>
    <m/>
    <m/>
    <m/>
    <m/>
    <m/>
    <m/>
    <m/>
    <m/>
    <m/>
    <m/>
    <m/>
    <m/>
    <m/>
    <m/>
    <m/>
    <m/>
    <m/>
    <m/>
    <m/>
    <m/>
    <m/>
    <m/>
    <m/>
    <m/>
    <m/>
    <m/>
    <m/>
    <m/>
    <m/>
    <m/>
    <m/>
    <m/>
    <m/>
    <m/>
    <m/>
    <m/>
    <m/>
    <m/>
    <m/>
    <m/>
    <n v="3"/>
    <m/>
    <m/>
    <m/>
    <m/>
    <n v="3"/>
    <m/>
    <m/>
    <m/>
    <m/>
  </r>
  <r>
    <x v="2"/>
    <x v="12"/>
    <x v="17"/>
    <x v="0"/>
    <m/>
    <m/>
    <m/>
    <m/>
    <m/>
    <m/>
    <m/>
    <m/>
    <m/>
    <m/>
    <m/>
    <m/>
    <m/>
    <m/>
    <m/>
    <m/>
    <m/>
    <m/>
    <m/>
    <m/>
    <m/>
    <m/>
    <m/>
    <n v="1"/>
    <m/>
    <m/>
    <m/>
    <m/>
    <m/>
    <m/>
    <m/>
    <m/>
    <m/>
    <m/>
    <m/>
    <m/>
    <m/>
    <m/>
    <m/>
    <m/>
    <m/>
    <m/>
    <m/>
    <m/>
    <m/>
    <m/>
    <m/>
    <m/>
    <m/>
    <m/>
    <m/>
    <m/>
    <m/>
    <m/>
    <m/>
    <m/>
    <m/>
    <m/>
    <m/>
    <m/>
    <n v="1"/>
    <m/>
    <m/>
    <n v="2"/>
    <m/>
    <m/>
    <m/>
    <m/>
    <m/>
    <n v="2"/>
    <m/>
    <m/>
    <m/>
  </r>
  <r>
    <x v="2"/>
    <x v="13"/>
    <x v="18"/>
    <x v="0"/>
    <m/>
    <m/>
    <m/>
    <m/>
    <m/>
    <m/>
    <m/>
    <m/>
    <m/>
    <m/>
    <m/>
    <m/>
    <m/>
    <m/>
    <m/>
    <m/>
    <m/>
    <m/>
    <n v="1"/>
    <m/>
    <m/>
    <m/>
    <n v="1"/>
    <m/>
    <m/>
    <m/>
    <m/>
    <m/>
    <m/>
    <m/>
    <m/>
    <m/>
    <m/>
    <m/>
    <m/>
    <m/>
    <m/>
    <m/>
    <m/>
    <m/>
    <m/>
    <m/>
    <m/>
    <m/>
    <m/>
    <m/>
    <m/>
    <m/>
    <m/>
    <m/>
    <m/>
    <m/>
    <m/>
    <m/>
    <m/>
    <m/>
    <m/>
    <m/>
    <m/>
    <m/>
    <m/>
    <m/>
    <m/>
    <m/>
    <m/>
    <m/>
    <m/>
    <m/>
    <m/>
    <m/>
    <m/>
    <m/>
    <m/>
  </r>
  <r>
    <x v="2"/>
    <x v="10"/>
    <x v="19"/>
    <x v="0"/>
    <m/>
    <m/>
    <m/>
    <m/>
    <m/>
    <m/>
    <m/>
    <m/>
    <m/>
    <m/>
    <m/>
    <m/>
    <m/>
    <m/>
    <m/>
    <m/>
    <m/>
    <m/>
    <n v="1"/>
    <m/>
    <m/>
    <m/>
    <n v="1"/>
    <m/>
    <m/>
    <m/>
    <m/>
    <m/>
    <m/>
    <m/>
    <m/>
    <m/>
    <m/>
    <m/>
    <m/>
    <m/>
    <m/>
    <m/>
    <m/>
    <m/>
    <m/>
    <m/>
    <m/>
    <m/>
    <m/>
    <m/>
    <m/>
    <m/>
    <m/>
    <m/>
    <m/>
    <m/>
    <m/>
    <m/>
    <m/>
    <m/>
    <m/>
    <m/>
    <m/>
    <m/>
    <m/>
    <m/>
    <m/>
    <n v="1"/>
    <m/>
    <m/>
    <m/>
    <m/>
    <n v="1"/>
    <m/>
    <m/>
    <m/>
    <m/>
  </r>
  <r>
    <x v="2"/>
    <x v="13"/>
    <x v="20"/>
    <x v="0"/>
    <m/>
    <m/>
    <m/>
    <m/>
    <m/>
    <m/>
    <m/>
    <m/>
    <m/>
    <m/>
    <m/>
    <m/>
    <m/>
    <m/>
    <m/>
    <m/>
    <m/>
    <m/>
    <m/>
    <m/>
    <m/>
    <m/>
    <m/>
    <n v="1"/>
    <m/>
    <m/>
    <m/>
    <n v="1"/>
    <m/>
    <m/>
    <m/>
    <m/>
    <m/>
    <m/>
    <m/>
    <m/>
    <m/>
    <m/>
    <m/>
    <m/>
    <m/>
    <m/>
    <m/>
    <m/>
    <m/>
    <m/>
    <m/>
    <m/>
    <m/>
    <m/>
    <m/>
    <m/>
    <m/>
    <m/>
    <m/>
    <m/>
    <m/>
    <m/>
    <m/>
    <m/>
    <m/>
    <m/>
    <m/>
    <n v="2"/>
    <m/>
    <m/>
    <m/>
    <m/>
    <n v="2"/>
    <m/>
    <m/>
    <m/>
    <m/>
  </r>
  <r>
    <x v="3"/>
    <x v="14"/>
    <x v="21"/>
    <x v="0"/>
    <m/>
    <m/>
    <m/>
    <m/>
    <m/>
    <m/>
    <m/>
    <m/>
    <m/>
    <m/>
    <m/>
    <m/>
    <m/>
    <m/>
    <m/>
    <m/>
    <m/>
    <m/>
    <m/>
    <m/>
    <m/>
    <m/>
    <m/>
    <n v="1"/>
    <m/>
    <m/>
    <m/>
    <n v="1"/>
    <m/>
    <m/>
    <m/>
    <m/>
    <m/>
    <m/>
    <m/>
    <m/>
    <m/>
    <m/>
    <m/>
    <m/>
    <m/>
    <m/>
    <m/>
    <m/>
    <m/>
    <m/>
    <m/>
    <m/>
    <m/>
    <m/>
    <m/>
    <m/>
    <m/>
    <m/>
    <m/>
    <m/>
    <m/>
    <m/>
    <m/>
    <m/>
    <m/>
    <m/>
    <m/>
    <n v="2"/>
    <m/>
    <m/>
    <m/>
    <m/>
    <n v="2"/>
    <m/>
    <m/>
    <m/>
    <m/>
  </r>
  <r>
    <x v="3"/>
    <x v="14"/>
    <x v="22"/>
    <x v="0"/>
    <m/>
    <m/>
    <m/>
    <m/>
    <m/>
    <m/>
    <m/>
    <m/>
    <m/>
    <m/>
    <m/>
    <m/>
    <m/>
    <m/>
    <m/>
    <m/>
    <m/>
    <m/>
    <n v="1"/>
    <m/>
    <m/>
    <n v="1"/>
    <m/>
    <m/>
    <m/>
    <m/>
    <m/>
    <m/>
    <m/>
    <m/>
    <m/>
    <m/>
    <m/>
    <m/>
    <m/>
    <m/>
    <m/>
    <m/>
    <m/>
    <m/>
    <m/>
    <m/>
    <m/>
    <m/>
    <m/>
    <m/>
    <m/>
    <m/>
    <m/>
    <m/>
    <m/>
    <m/>
    <m/>
    <m/>
    <m/>
    <m/>
    <m/>
    <m/>
    <m/>
    <m/>
    <m/>
    <m/>
    <m/>
    <m/>
    <m/>
    <m/>
    <m/>
    <m/>
    <m/>
    <m/>
    <m/>
    <m/>
    <m/>
  </r>
  <r>
    <x v="3"/>
    <x v="14"/>
    <x v="23"/>
    <x v="0"/>
    <m/>
    <m/>
    <m/>
    <m/>
    <m/>
    <m/>
    <m/>
    <m/>
    <m/>
    <m/>
    <m/>
    <m/>
    <m/>
    <m/>
    <m/>
    <m/>
    <m/>
    <m/>
    <m/>
    <m/>
    <m/>
    <m/>
    <m/>
    <n v="2"/>
    <m/>
    <m/>
    <m/>
    <n v="1"/>
    <m/>
    <m/>
    <m/>
    <m/>
    <m/>
    <m/>
    <m/>
    <m/>
    <m/>
    <m/>
    <m/>
    <m/>
    <m/>
    <m/>
    <m/>
    <m/>
    <m/>
    <m/>
    <m/>
    <m/>
    <m/>
    <m/>
    <m/>
    <m/>
    <m/>
    <m/>
    <m/>
    <m/>
    <m/>
    <m/>
    <m/>
    <m/>
    <m/>
    <m/>
    <m/>
    <n v="3"/>
    <m/>
    <m/>
    <m/>
    <m/>
    <n v="1"/>
    <n v="1"/>
    <m/>
    <m/>
    <m/>
  </r>
  <r>
    <x v="3"/>
    <x v="15"/>
    <x v="24"/>
    <x v="0"/>
    <m/>
    <m/>
    <m/>
    <m/>
    <m/>
    <m/>
    <m/>
    <m/>
    <m/>
    <m/>
    <m/>
    <m/>
    <m/>
    <m/>
    <m/>
    <m/>
    <m/>
    <m/>
    <n v="1"/>
    <m/>
    <m/>
    <m/>
    <n v="1"/>
    <m/>
    <m/>
    <m/>
    <m/>
    <m/>
    <m/>
    <m/>
    <m/>
    <m/>
    <m/>
    <m/>
    <m/>
    <m/>
    <m/>
    <m/>
    <m/>
    <m/>
    <m/>
    <m/>
    <m/>
    <m/>
    <m/>
    <m/>
    <m/>
    <m/>
    <m/>
    <m/>
    <m/>
    <m/>
    <m/>
    <m/>
    <m/>
    <m/>
    <m/>
    <m/>
    <m/>
    <m/>
    <m/>
    <m/>
    <m/>
    <m/>
    <m/>
    <m/>
    <m/>
    <m/>
    <m/>
    <m/>
    <m/>
    <m/>
    <m/>
  </r>
  <r>
    <x v="3"/>
    <x v="16"/>
    <x v="25"/>
    <x v="0"/>
    <m/>
    <m/>
    <m/>
    <m/>
    <m/>
    <m/>
    <m/>
    <m/>
    <m/>
    <m/>
    <m/>
    <m/>
    <m/>
    <n v="1"/>
    <n v="1"/>
    <m/>
    <m/>
    <m/>
    <m/>
    <m/>
    <m/>
    <m/>
    <m/>
    <m/>
    <m/>
    <m/>
    <m/>
    <m/>
    <m/>
    <m/>
    <m/>
    <m/>
    <m/>
    <m/>
    <m/>
    <m/>
    <m/>
    <m/>
    <m/>
    <m/>
    <m/>
    <m/>
    <m/>
    <m/>
    <m/>
    <m/>
    <m/>
    <m/>
    <m/>
    <m/>
    <m/>
    <m/>
    <m/>
    <m/>
    <m/>
    <m/>
    <m/>
    <m/>
    <n v="1"/>
    <m/>
    <m/>
    <m/>
    <m/>
    <n v="1"/>
    <m/>
    <m/>
    <m/>
    <m/>
    <n v="1"/>
    <m/>
    <m/>
    <m/>
    <m/>
  </r>
  <r>
    <x v="3"/>
    <x v="16"/>
    <x v="26"/>
    <x v="0"/>
    <m/>
    <m/>
    <m/>
    <m/>
    <m/>
    <m/>
    <m/>
    <m/>
    <m/>
    <m/>
    <m/>
    <m/>
    <m/>
    <m/>
    <m/>
    <m/>
    <m/>
    <m/>
    <m/>
    <m/>
    <m/>
    <m/>
    <m/>
    <n v="1"/>
    <m/>
    <m/>
    <m/>
    <n v="1"/>
    <m/>
    <m/>
    <m/>
    <m/>
    <m/>
    <m/>
    <m/>
    <m/>
    <m/>
    <m/>
    <m/>
    <m/>
    <m/>
    <m/>
    <m/>
    <m/>
    <m/>
    <m/>
    <m/>
    <m/>
    <m/>
    <m/>
    <m/>
    <m/>
    <m/>
    <m/>
    <m/>
    <m/>
    <m/>
    <m/>
    <m/>
    <m/>
    <m/>
    <m/>
    <m/>
    <n v="1"/>
    <m/>
    <m/>
    <m/>
    <m/>
    <n v="1"/>
    <m/>
    <m/>
    <m/>
    <m/>
  </r>
  <r>
    <x v="3"/>
    <x v="17"/>
    <x v="27"/>
    <x v="0"/>
    <m/>
    <m/>
    <m/>
    <m/>
    <m/>
    <m/>
    <m/>
    <m/>
    <m/>
    <m/>
    <m/>
    <m/>
    <m/>
    <n v="1"/>
    <m/>
    <m/>
    <m/>
    <n v="1"/>
    <n v="1"/>
    <n v="1"/>
    <m/>
    <m/>
    <m/>
    <m/>
    <m/>
    <m/>
    <m/>
    <m/>
    <m/>
    <m/>
    <m/>
    <m/>
    <m/>
    <m/>
    <m/>
    <m/>
    <m/>
    <m/>
    <m/>
    <m/>
    <m/>
    <m/>
    <m/>
    <m/>
    <m/>
    <m/>
    <m/>
    <m/>
    <m/>
    <m/>
    <m/>
    <m/>
    <m/>
    <m/>
    <m/>
    <m/>
    <m/>
    <m/>
    <m/>
    <n v="1"/>
    <m/>
    <m/>
    <m/>
    <m/>
    <m/>
    <m/>
    <m/>
    <m/>
    <m/>
    <m/>
    <m/>
    <m/>
    <m/>
  </r>
  <r>
    <x v="3"/>
    <x v="18"/>
    <x v="28"/>
    <x v="0"/>
    <m/>
    <m/>
    <m/>
    <m/>
    <m/>
    <m/>
    <m/>
    <m/>
    <m/>
    <m/>
    <m/>
    <m/>
    <m/>
    <m/>
    <m/>
    <m/>
    <m/>
    <m/>
    <m/>
    <m/>
    <m/>
    <m/>
    <m/>
    <n v="1"/>
    <m/>
    <m/>
    <m/>
    <n v="1"/>
    <m/>
    <m/>
    <m/>
    <m/>
    <m/>
    <m/>
    <m/>
    <m/>
    <m/>
    <m/>
    <m/>
    <m/>
    <m/>
    <m/>
    <m/>
    <m/>
    <m/>
    <m/>
    <m/>
    <m/>
    <m/>
    <m/>
    <m/>
    <m/>
    <m/>
    <m/>
    <m/>
    <m/>
    <m/>
    <m/>
    <m/>
    <m/>
    <m/>
    <m/>
    <m/>
    <n v="2"/>
    <m/>
    <m/>
    <m/>
    <m/>
    <n v="2"/>
    <m/>
    <m/>
    <m/>
    <m/>
  </r>
  <r>
    <x v="3"/>
    <x v="14"/>
    <x v="29"/>
    <x v="0"/>
    <m/>
    <m/>
    <m/>
    <m/>
    <m/>
    <m/>
    <m/>
    <m/>
    <m/>
    <m/>
    <m/>
    <m/>
    <m/>
    <m/>
    <m/>
    <m/>
    <m/>
    <m/>
    <n v="1"/>
    <n v="1"/>
    <m/>
    <m/>
    <m/>
    <n v="1"/>
    <m/>
    <m/>
    <m/>
    <n v="1"/>
    <m/>
    <m/>
    <m/>
    <m/>
    <m/>
    <m/>
    <m/>
    <m/>
    <m/>
    <m/>
    <m/>
    <m/>
    <m/>
    <m/>
    <m/>
    <m/>
    <m/>
    <m/>
    <m/>
    <m/>
    <m/>
    <m/>
    <m/>
    <m/>
    <m/>
    <m/>
    <m/>
    <m/>
    <m/>
    <m/>
    <m/>
    <n v="1"/>
    <m/>
    <m/>
    <m/>
    <n v="4"/>
    <m/>
    <m/>
    <m/>
    <n v="1"/>
    <n v="2"/>
    <n v="1"/>
    <m/>
    <m/>
    <m/>
  </r>
  <r>
    <x v="3"/>
    <x v="14"/>
    <x v="30"/>
    <x v="0"/>
    <n v="101"/>
    <n v="3"/>
    <n v="3"/>
    <m/>
    <m/>
    <n v="54"/>
    <n v="1"/>
    <n v="17"/>
    <n v="5"/>
    <n v="41"/>
    <n v="38"/>
    <n v="1"/>
    <m/>
    <n v="307"/>
    <n v="222"/>
    <n v="9"/>
    <n v="25"/>
    <n v="14"/>
    <n v="1323"/>
    <n v="609"/>
    <n v="18"/>
    <n v="211"/>
    <n v="85"/>
    <n v="870"/>
    <n v="446"/>
    <n v="17"/>
    <n v="91"/>
    <n v="124"/>
    <n v="182"/>
    <n v="59"/>
    <m/>
    <n v="12"/>
    <n v="35"/>
    <n v="38"/>
    <n v="31"/>
    <n v="1"/>
    <m/>
    <m/>
    <m/>
    <m/>
    <m/>
    <m/>
    <m/>
    <m/>
    <m/>
    <m/>
    <m/>
    <m/>
    <m/>
    <m/>
    <m/>
    <m/>
    <m/>
    <m/>
    <n v="3"/>
    <m/>
    <n v="74"/>
    <n v="40"/>
    <n v="247"/>
    <n v="963"/>
    <n v="618"/>
    <n v="121"/>
    <n v="36"/>
    <n v="5238"/>
    <n v="1592"/>
    <m/>
    <n v="49"/>
    <n v="383"/>
    <n v="1505"/>
    <n v="3057"/>
    <n v="15"/>
    <m/>
    <m/>
  </r>
  <r>
    <x v="3"/>
    <x v="16"/>
    <x v="31"/>
    <x v="0"/>
    <m/>
    <m/>
    <m/>
    <m/>
    <m/>
    <m/>
    <m/>
    <m/>
    <m/>
    <m/>
    <m/>
    <m/>
    <m/>
    <m/>
    <m/>
    <m/>
    <m/>
    <m/>
    <n v="1"/>
    <m/>
    <m/>
    <m/>
    <n v="1"/>
    <m/>
    <m/>
    <m/>
    <m/>
    <m/>
    <m/>
    <m/>
    <m/>
    <m/>
    <m/>
    <m/>
    <m/>
    <m/>
    <m/>
    <m/>
    <m/>
    <m/>
    <m/>
    <m/>
    <m/>
    <m/>
    <m/>
    <m/>
    <m/>
    <m/>
    <m/>
    <m/>
    <m/>
    <m/>
    <m/>
    <m/>
    <m/>
    <m/>
    <m/>
    <m/>
    <m/>
    <m/>
    <m/>
    <m/>
    <m/>
    <m/>
    <m/>
    <m/>
    <m/>
    <m/>
    <m/>
    <m/>
    <m/>
    <m/>
    <m/>
  </r>
  <r>
    <x v="3"/>
    <x v="19"/>
    <x v="32"/>
    <x v="0"/>
    <m/>
    <m/>
    <m/>
    <m/>
    <m/>
    <m/>
    <m/>
    <m/>
    <m/>
    <m/>
    <m/>
    <m/>
    <m/>
    <m/>
    <m/>
    <m/>
    <m/>
    <m/>
    <n v="1"/>
    <m/>
    <m/>
    <m/>
    <n v="1"/>
    <n v="1"/>
    <m/>
    <m/>
    <m/>
    <n v="1"/>
    <m/>
    <m/>
    <m/>
    <m/>
    <m/>
    <m/>
    <m/>
    <m/>
    <m/>
    <m/>
    <m/>
    <m/>
    <m/>
    <m/>
    <m/>
    <m/>
    <m/>
    <m/>
    <m/>
    <m/>
    <m/>
    <m/>
    <m/>
    <m/>
    <m/>
    <m/>
    <m/>
    <m/>
    <m/>
    <m/>
    <m/>
    <m/>
    <m/>
    <m/>
    <m/>
    <n v="1"/>
    <m/>
    <m/>
    <m/>
    <m/>
    <n v="1"/>
    <m/>
    <m/>
    <m/>
    <m/>
  </r>
  <r>
    <x v="3"/>
    <x v="14"/>
    <x v="33"/>
    <x v="0"/>
    <m/>
    <m/>
    <m/>
    <m/>
    <m/>
    <m/>
    <m/>
    <m/>
    <m/>
    <m/>
    <m/>
    <m/>
    <m/>
    <m/>
    <m/>
    <m/>
    <m/>
    <m/>
    <m/>
    <m/>
    <m/>
    <m/>
    <m/>
    <n v="1"/>
    <m/>
    <m/>
    <m/>
    <n v="1"/>
    <m/>
    <m/>
    <m/>
    <m/>
    <m/>
    <m/>
    <m/>
    <m/>
    <m/>
    <m/>
    <m/>
    <m/>
    <m/>
    <m/>
    <m/>
    <m/>
    <m/>
    <m/>
    <m/>
    <m/>
    <m/>
    <m/>
    <m/>
    <m/>
    <m/>
    <m/>
    <m/>
    <m/>
    <m/>
    <m/>
    <m/>
    <m/>
    <m/>
    <m/>
    <m/>
    <n v="2"/>
    <m/>
    <m/>
    <m/>
    <m/>
    <n v="1"/>
    <n v="1"/>
    <m/>
    <m/>
    <m/>
  </r>
  <r>
    <x v="3"/>
    <x v="19"/>
    <x v="34"/>
    <x v="0"/>
    <n v="1"/>
    <m/>
    <m/>
    <m/>
    <m/>
    <n v="1"/>
    <m/>
    <m/>
    <m/>
    <m/>
    <m/>
    <m/>
    <m/>
    <n v="2"/>
    <n v="1"/>
    <m/>
    <n v="1"/>
    <m/>
    <n v="8"/>
    <n v="1"/>
    <m/>
    <m/>
    <n v="4"/>
    <n v="2"/>
    <m/>
    <m/>
    <m/>
    <n v="1"/>
    <m/>
    <m/>
    <m/>
    <m/>
    <m/>
    <m/>
    <m/>
    <m/>
    <m/>
    <m/>
    <m/>
    <m/>
    <m/>
    <m/>
    <m/>
    <m/>
    <m/>
    <m/>
    <m/>
    <m/>
    <m/>
    <m/>
    <m/>
    <m/>
    <m/>
    <m/>
    <m/>
    <m/>
    <n v="1"/>
    <m/>
    <n v="1"/>
    <n v="4"/>
    <m/>
    <m/>
    <m/>
    <n v="17"/>
    <m/>
    <m/>
    <m/>
    <m/>
    <n v="11"/>
    <n v="5"/>
    <m/>
    <m/>
    <m/>
  </r>
  <r>
    <x v="3"/>
    <x v="15"/>
    <x v="35"/>
    <x v="0"/>
    <n v="61"/>
    <m/>
    <m/>
    <m/>
    <m/>
    <n v="38"/>
    <m/>
    <n v="5"/>
    <n v="2"/>
    <n v="11"/>
    <n v="7"/>
    <m/>
    <n v="1"/>
    <n v="334"/>
    <n v="269"/>
    <m/>
    <n v="1"/>
    <n v="43"/>
    <n v="1058"/>
    <n v="667"/>
    <n v="8"/>
    <n v="93"/>
    <n v="57"/>
    <n v="831"/>
    <n v="423"/>
    <m/>
    <n v="6"/>
    <n v="251"/>
    <n v="117"/>
    <n v="54"/>
    <m/>
    <n v="6"/>
    <n v="10"/>
    <n v="28"/>
    <n v="21"/>
    <m/>
    <m/>
    <n v="1"/>
    <m/>
    <m/>
    <m/>
    <m/>
    <m/>
    <m/>
    <m/>
    <m/>
    <m/>
    <m/>
    <n v="1"/>
    <m/>
    <m/>
    <m/>
    <m/>
    <m/>
    <m/>
    <m/>
    <n v="53"/>
    <n v="8"/>
    <n v="289"/>
    <n v="878"/>
    <n v="557"/>
    <n v="88"/>
    <n v="25"/>
    <n v="4884"/>
    <n v="1506"/>
    <m/>
    <n v="3"/>
    <n v="327"/>
    <n v="1871"/>
    <n v="2529"/>
    <n v="12"/>
    <m/>
    <m/>
  </r>
  <r>
    <x v="4"/>
    <x v="20"/>
    <x v="36"/>
    <x v="0"/>
    <m/>
    <m/>
    <m/>
    <m/>
    <m/>
    <m/>
    <m/>
    <m/>
    <m/>
    <m/>
    <m/>
    <m/>
    <m/>
    <m/>
    <m/>
    <m/>
    <m/>
    <m/>
    <n v="1"/>
    <m/>
    <m/>
    <m/>
    <n v="1"/>
    <m/>
    <m/>
    <m/>
    <m/>
    <m/>
    <m/>
    <m/>
    <m/>
    <m/>
    <m/>
    <m/>
    <m/>
    <m/>
    <m/>
    <m/>
    <m/>
    <m/>
    <m/>
    <m/>
    <m/>
    <m/>
    <m/>
    <m/>
    <m/>
    <m/>
    <m/>
    <m/>
    <m/>
    <m/>
    <m/>
    <m/>
    <m/>
    <m/>
    <m/>
    <m/>
    <m/>
    <m/>
    <m/>
    <m/>
    <m/>
    <m/>
    <m/>
    <m/>
    <m/>
    <m/>
    <m/>
    <m/>
    <m/>
    <m/>
    <m/>
  </r>
  <r>
    <x v="4"/>
    <x v="21"/>
    <x v="37"/>
    <x v="0"/>
    <m/>
    <m/>
    <m/>
    <m/>
    <m/>
    <m/>
    <m/>
    <m/>
    <m/>
    <m/>
    <m/>
    <m/>
    <m/>
    <m/>
    <m/>
    <m/>
    <m/>
    <m/>
    <n v="1"/>
    <m/>
    <m/>
    <m/>
    <n v="1"/>
    <m/>
    <m/>
    <m/>
    <m/>
    <m/>
    <m/>
    <m/>
    <m/>
    <m/>
    <m/>
    <m/>
    <m/>
    <m/>
    <m/>
    <m/>
    <m/>
    <m/>
    <m/>
    <m/>
    <m/>
    <m/>
    <m/>
    <m/>
    <m/>
    <m/>
    <m/>
    <m/>
    <m/>
    <m/>
    <m/>
    <m/>
    <m/>
    <m/>
    <m/>
    <m/>
    <m/>
    <m/>
    <m/>
    <m/>
    <m/>
    <m/>
    <m/>
    <m/>
    <m/>
    <m/>
    <m/>
    <m/>
    <m/>
    <m/>
    <m/>
  </r>
  <r>
    <x v="4"/>
    <x v="22"/>
    <x v="38"/>
    <x v="0"/>
    <m/>
    <m/>
    <m/>
    <m/>
    <m/>
    <m/>
    <m/>
    <m/>
    <m/>
    <m/>
    <m/>
    <m/>
    <m/>
    <m/>
    <m/>
    <m/>
    <m/>
    <m/>
    <n v="1"/>
    <n v="1"/>
    <m/>
    <m/>
    <m/>
    <m/>
    <m/>
    <m/>
    <m/>
    <m/>
    <m/>
    <m/>
    <m/>
    <m/>
    <m/>
    <m/>
    <m/>
    <m/>
    <m/>
    <m/>
    <m/>
    <m/>
    <m/>
    <m/>
    <m/>
    <m/>
    <m/>
    <m/>
    <m/>
    <m/>
    <m/>
    <m/>
    <m/>
    <m/>
    <m/>
    <m/>
    <m/>
    <m/>
    <m/>
    <m/>
    <m/>
    <n v="1"/>
    <m/>
    <m/>
    <m/>
    <m/>
    <m/>
    <m/>
    <m/>
    <m/>
    <m/>
    <m/>
    <m/>
    <m/>
    <m/>
  </r>
  <r>
    <x v="5"/>
    <x v="23"/>
    <x v="39"/>
    <x v="0"/>
    <m/>
    <m/>
    <m/>
    <m/>
    <m/>
    <m/>
    <m/>
    <m/>
    <m/>
    <m/>
    <m/>
    <m/>
    <m/>
    <n v="2"/>
    <m/>
    <m/>
    <m/>
    <n v="2"/>
    <m/>
    <m/>
    <m/>
    <m/>
    <m/>
    <n v="8"/>
    <m/>
    <m/>
    <m/>
    <n v="8"/>
    <m/>
    <m/>
    <m/>
    <m/>
    <m/>
    <m/>
    <m/>
    <m/>
    <m/>
    <m/>
    <m/>
    <m/>
    <m/>
    <m/>
    <m/>
    <m/>
    <m/>
    <m/>
    <m/>
    <m/>
    <m/>
    <m/>
    <m/>
    <m/>
    <m/>
    <m/>
    <m/>
    <m/>
    <m/>
    <m/>
    <m/>
    <m/>
    <m/>
    <m/>
    <m/>
    <n v="39"/>
    <m/>
    <m/>
    <m/>
    <m/>
    <n v="39"/>
    <m/>
    <m/>
    <m/>
    <m/>
  </r>
  <r>
    <x v="5"/>
    <x v="24"/>
    <x v="40"/>
    <x v="0"/>
    <m/>
    <m/>
    <m/>
    <m/>
    <m/>
    <m/>
    <m/>
    <m/>
    <m/>
    <m/>
    <m/>
    <m/>
    <m/>
    <n v="2"/>
    <m/>
    <m/>
    <m/>
    <n v="2"/>
    <m/>
    <m/>
    <m/>
    <m/>
    <m/>
    <n v="22"/>
    <m/>
    <m/>
    <m/>
    <n v="22"/>
    <m/>
    <m/>
    <m/>
    <m/>
    <m/>
    <m/>
    <m/>
    <m/>
    <m/>
    <m/>
    <m/>
    <m/>
    <m/>
    <m/>
    <m/>
    <m/>
    <m/>
    <m/>
    <m/>
    <m/>
    <m/>
    <m/>
    <m/>
    <m/>
    <m/>
    <m/>
    <m/>
    <m/>
    <m/>
    <m/>
    <m/>
    <m/>
    <m/>
    <m/>
    <m/>
    <n v="125"/>
    <m/>
    <m/>
    <m/>
    <m/>
    <n v="125"/>
    <m/>
    <m/>
    <m/>
    <m/>
  </r>
  <r>
    <x v="5"/>
    <x v="25"/>
    <x v="41"/>
    <x v="0"/>
    <m/>
    <m/>
    <m/>
    <m/>
    <m/>
    <m/>
    <m/>
    <m/>
    <m/>
    <m/>
    <m/>
    <m/>
    <m/>
    <n v="5"/>
    <m/>
    <m/>
    <m/>
    <n v="5"/>
    <m/>
    <m/>
    <m/>
    <m/>
    <m/>
    <n v="10"/>
    <m/>
    <m/>
    <m/>
    <n v="10"/>
    <m/>
    <m/>
    <m/>
    <m/>
    <m/>
    <m/>
    <m/>
    <m/>
    <m/>
    <m/>
    <m/>
    <m/>
    <m/>
    <m/>
    <m/>
    <m/>
    <m/>
    <m/>
    <m/>
    <m/>
    <m/>
    <m/>
    <m/>
    <m/>
    <m/>
    <m/>
    <m/>
    <m/>
    <m/>
    <m/>
    <m/>
    <m/>
    <m/>
    <m/>
    <m/>
    <n v="72"/>
    <m/>
    <m/>
    <m/>
    <m/>
    <n v="72"/>
    <m/>
    <m/>
    <m/>
    <m/>
  </r>
  <r>
    <x v="5"/>
    <x v="25"/>
    <x v="41"/>
    <x v="0"/>
    <n v="173"/>
    <n v="2"/>
    <n v="1"/>
    <m/>
    <m/>
    <n v="125"/>
    <n v="7"/>
    <n v="21"/>
    <n v="2"/>
    <n v="11"/>
    <n v="10"/>
    <n v="1"/>
    <m/>
    <n v="616"/>
    <n v="465"/>
    <n v="32"/>
    <n v="36"/>
    <n v="4"/>
    <n v="1978"/>
    <n v="1058"/>
    <n v="25"/>
    <n v="376"/>
    <n v="27"/>
    <n v="1624"/>
    <n v="819"/>
    <n v="25"/>
    <n v="411"/>
    <n v="28"/>
    <n v="272"/>
    <n v="113"/>
    <n v="2"/>
    <n v="72"/>
    <n v="7"/>
    <n v="51"/>
    <n v="36"/>
    <n v="6"/>
    <n v="1"/>
    <m/>
    <m/>
    <m/>
    <m/>
    <m/>
    <m/>
    <m/>
    <m/>
    <m/>
    <m/>
    <m/>
    <m/>
    <m/>
    <m/>
    <m/>
    <m/>
    <m/>
    <n v="2"/>
    <m/>
    <n v="138"/>
    <n v="10"/>
    <n v="532"/>
    <n v="1479"/>
    <n v="1112"/>
    <n v="176"/>
    <n v="41"/>
    <n v="9127"/>
    <n v="3092"/>
    <m/>
    <n v="72"/>
    <n v="3219"/>
    <n v="408"/>
    <n v="5053"/>
    <n v="23"/>
    <m/>
    <m/>
  </r>
  <r>
    <x v="5"/>
    <x v="26"/>
    <x v="42"/>
    <x v="0"/>
    <m/>
    <m/>
    <m/>
    <m/>
    <m/>
    <m/>
    <m/>
    <m/>
    <m/>
    <m/>
    <m/>
    <m/>
    <m/>
    <n v="13"/>
    <m/>
    <m/>
    <m/>
    <n v="13"/>
    <m/>
    <m/>
    <m/>
    <m/>
    <m/>
    <n v="36"/>
    <m/>
    <m/>
    <m/>
    <n v="36"/>
    <m/>
    <m/>
    <m/>
    <m/>
    <m/>
    <m/>
    <m/>
    <m/>
    <m/>
    <m/>
    <m/>
    <m/>
    <m/>
    <m/>
    <m/>
    <m/>
    <m/>
    <m/>
    <m/>
    <m/>
    <m/>
    <m/>
    <m/>
    <m/>
    <m/>
    <m/>
    <m/>
    <m/>
    <m/>
    <m/>
    <m/>
    <m/>
    <m/>
    <m/>
    <m/>
    <n v="200"/>
    <m/>
    <m/>
    <m/>
    <m/>
    <n v="200"/>
    <m/>
    <m/>
    <m/>
    <m/>
  </r>
  <r>
    <x v="5"/>
    <x v="25"/>
    <x v="43"/>
    <x v="0"/>
    <m/>
    <m/>
    <m/>
    <m/>
    <m/>
    <m/>
    <m/>
    <m/>
    <m/>
    <m/>
    <m/>
    <m/>
    <m/>
    <m/>
    <m/>
    <m/>
    <m/>
    <m/>
    <m/>
    <m/>
    <m/>
    <m/>
    <m/>
    <n v="1"/>
    <m/>
    <m/>
    <m/>
    <m/>
    <m/>
    <m/>
    <m/>
    <m/>
    <m/>
    <m/>
    <m/>
    <m/>
    <m/>
    <m/>
    <m/>
    <m/>
    <m/>
    <m/>
    <m/>
    <m/>
    <m/>
    <m/>
    <m/>
    <m/>
    <m/>
    <m/>
    <m/>
    <m/>
    <m/>
    <m/>
    <m/>
    <m/>
    <m/>
    <m/>
    <m/>
    <m/>
    <m/>
    <m/>
    <m/>
    <n v="2"/>
    <m/>
    <m/>
    <m/>
    <m/>
    <n v="1"/>
    <m/>
    <m/>
    <m/>
    <m/>
  </r>
  <r>
    <x v="5"/>
    <x v="23"/>
    <x v="44"/>
    <x v="0"/>
    <m/>
    <m/>
    <m/>
    <m/>
    <m/>
    <m/>
    <m/>
    <m/>
    <m/>
    <m/>
    <m/>
    <m/>
    <m/>
    <m/>
    <m/>
    <m/>
    <m/>
    <m/>
    <m/>
    <m/>
    <m/>
    <m/>
    <m/>
    <n v="8"/>
    <m/>
    <m/>
    <m/>
    <n v="8"/>
    <m/>
    <m/>
    <m/>
    <m/>
    <m/>
    <m/>
    <m/>
    <m/>
    <m/>
    <m/>
    <m/>
    <m/>
    <m/>
    <m/>
    <m/>
    <m/>
    <m/>
    <m/>
    <m/>
    <m/>
    <m/>
    <m/>
    <m/>
    <m/>
    <m/>
    <m/>
    <m/>
    <m/>
    <m/>
    <m/>
    <m/>
    <m/>
    <m/>
    <m/>
    <m/>
    <n v="35"/>
    <m/>
    <m/>
    <m/>
    <m/>
    <n v="35"/>
    <m/>
    <m/>
    <m/>
    <m/>
  </r>
  <r>
    <x v="0"/>
    <x v="0"/>
    <x v="0"/>
    <x v="0"/>
    <n v="92"/>
    <n v="0"/>
    <n v="0"/>
    <n v="0"/>
    <n v="0"/>
    <n v="50"/>
    <n v="1"/>
    <n v="6"/>
    <n v="8"/>
    <n v="2"/>
    <n v="2"/>
    <n v="0"/>
    <n v="0"/>
    <n v="264"/>
    <n v="169"/>
    <n v="4"/>
    <n v="10"/>
    <n v="22"/>
    <n v="1159"/>
    <n v="558"/>
    <n v="22"/>
    <n v="101"/>
    <n v="129"/>
    <n v="726"/>
    <n v="312"/>
    <n v="2"/>
    <n v="37"/>
    <n v="195"/>
    <n v="153"/>
    <n v="56"/>
    <n v="1"/>
    <n v="16"/>
    <n v="14"/>
    <n v="23"/>
    <n v="17"/>
    <n v="0"/>
    <n v="1"/>
    <n v="0"/>
    <n v="0"/>
    <n v="0"/>
    <n v="0"/>
    <n v="0"/>
    <n v="0"/>
    <n v="0"/>
    <n v="0"/>
    <n v="0"/>
    <n v="0"/>
    <n v="0"/>
    <n v="0"/>
    <n v="0"/>
    <n v="0"/>
    <n v="0"/>
    <n v="0"/>
    <n v="0"/>
    <n v="0"/>
    <n v="0"/>
    <n v="71"/>
    <n v="2"/>
    <n v="216"/>
    <n v="861"/>
    <n v="472"/>
    <n v="114"/>
    <n v="22"/>
    <n v="4185"/>
    <n v="1063"/>
    <n v="0"/>
    <n v="19"/>
    <n v="259"/>
    <n v="1369"/>
    <n v="2359"/>
    <n v="9"/>
    <n v="0"/>
    <n v="0"/>
  </r>
  <r>
    <x v="0"/>
    <x v="1"/>
    <x v="1"/>
    <x v="0"/>
    <n v="66"/>
    <n v="0"/>
    <n v="0"/>
    <n v="2"/>
    <n v="2"/>
    <n v="41"/>
    <n v="2"/>
    <n v="2"/>
    <n v="2"/>
    <n v="39"/>
    <n v="28"/>
    <n v="1"/>
    <n v="3"/>
    <n v="212"/>
    <n v="147"/>
    <n v="23"/>
    <n v="4"/>
    <n v="14"/>
    <n v="883"/>
    <n v="424"/>
    <n v="45"/>
    <n v="86"/>
    <n v="77"/>
    <n v="640"/>
    <n v="302"/>
    <n v="40"/>
    <n v="80"/>
    <n v="62"/>
    <n v="135"/>
    <n v="42"/>
    <n v="1"/>
    <n v="13"/>
    <n v="23"/>
    <n v="22"/>
    <n v="15"/>
    <n v="1"/>
    <n v="0"/>
    <n v="1"/>
    <n v="0"/>
    <n v="0"/>
    <n v="0"/>
    <n v="0"/>
    <n v="0"/>
    <n v="0"/>
    <n v="0"/>
    <n v="0"/>
    <n v="0"/>
    <n v="0"/>
    <n v="2"/>
    <n v="0"/>
    <n v="0"/>
    <n v="0"/>
    <n v="0"/>
    <n v="0"/>
    <n v="0"/>
    <n v="2"/>
    <n v="59"/>
    <n v="31"/>
    <n v="168"/>
    <n v="639"/>
    <n v="443"/>
    <n v="86"/>
    <n v="18"/>
    <n v="3814"/>
    <n v="1073"/>
    <n v="0"/>
    <n v="79"/>
    <n v="326"/>
    <n v="1162"/>
    <n v="2063"/>
    <n v="11"/>
    <n v="0"/>
    <n v="2"/>
  </r>
  <r>
    <x v="0"/>
    <x v="2"/>
    <x v="45"/>
    <x v="0"/>
    <n v="39"/>
    <n v="0"/>
    <n v="0"/>
    <n v="0"/>
    <n v="0"/>
    <n v="20"/>
    <n v="2"/>
    <n v="1"/>
    <n v="4"/>
    <n v="0"/>
    <n v="0"/>
    <n v="0"/>
    <n v="0"/>
    <n v="192"/>
    <n v="138"/>
    <n v="8"/>
    <n v="8"/>
    <n v="9"/>
    <n v="668"/>
    <n v="373"/>
    <n v="7"/>
    <n v="35"/>
    <n v="83"/>
    <n v="577"/>
    <n v="228"/>
    <n v="0"/>
    <n v="13"/>
    <n v="212"/>
    <n v="94"/>
    <n v="41"/>
    <n v="0"/>
    <n v="2"/>
    <n v="12"/>
    <n v="7"/>
    <n v="5"/>
    <n v="0"/>
    <n v="0"/>
    <n v="0"/>
    <n v="0"/>
    <n v="0"/>
    <n v="0"/>
    <n v="0"/>
    <n v="0"/>
    <n v="0"/>
    <n v="0"/>
    <n v="0"/>
    <n v="0"/>
    <n v="0"/>
    <n v="0"/>
    <n v="0"/>
    <n v="0"/>
    <n v="0"/>
    <n v="0"/>
    <n v="0"/>
    <n v="0"/>
    <n v="0"/>
    <n v="31"/>
    <n v="0"/>
    <n v="164"/>
    <n v="528"/>
    <n v="332"/>
    <n v="76"/>
    <n v="7"/>
    <n v="3449"/>
    <n v="953"/>
    <n v="0"/>
    <n v="13"/>
    <n v="78"/>
    <n v="1419"/>
    <n v="1797"/>
    <n v="3"/>
    <n v="0"/>
    <n v="0"/>
  </r>
  <r>
    <x v="0"/>
    <x v="3"/>
    <x v="46"/>
    <x v="0"/>
    <n v="30"/>
    <n v="0"/>
    <n v="0"/>
    <n v="0"/>
    <n v="0"/>
    <n v="22"/>
    <n v="0"/>
    <n v="0"/>
    <n v="2"/>
    <n v="0"/>
    <n v="0"/>
    <n v="0"/>
    <n v="0"/>
    <n v="240"/>
    <n v="209"/>
    <n v="12"/>
    <n v="1"/>
    <n v="5"/>
    <n v="271"/>
    <n v="194"/>
    <n v="8"/>
    <n v="7"/>
    <n v="11"/>
    <n v="334"/>
    <n v="194"/>
    <n v="16"/>
    <n v="12"/>
    <n v="44"/>
    <n v="47"/>
    <n v="19"/>
    <n v="3"/>
    <n v="3"/>
    <n v="5"/>
    <n v="21"/>
    <n v="19"/>
    <n v="1"/>
    <n v="0"/>
    <n v="0"/>
    <n v="0"/>
    <n v="0"/>
    <n v="0"/>
    <n v="0"/>
    <n v="0"/>
    <n v="0"/>
    <n v="0"/>
    <n v="0"/>
    <n v="0"/>
    <n v="0"/>
    <n v="0"/>
    <n v="0"/>
    <n v="0"/>
    <n v="0"/>
    <n v="0"/>
    <n v="0"/>
    <n v="0"/>
    <n v="0"/>
    <n v="27"/>
    <n v="0"/>
    <n v="220"/>
    <n v="238"/>
    <n v="255"/>
    <n v="33"/>
    <n v="20"/>
    <n v="1445"/>
    <n v="656"/>
    <n v="0"/>
    <n v="52"/>
    <n v="64"/>
    <n v="290"/>
    <n v="982"/>
    <n v="10"/>
    <n v="0"/>
    <n v="0"/>
  </r>
  <r>
    <x v="0"/>
    <x v="27"/>
    <x v="47"/>
    <x v="0"/>
    <n v="64"/>
    <n v="0"/>
    <n v="0"/>
    <n v="0"/>
    <n v="0"/>
    <n v="50"/>
    <n v="0"/>
    <n v="0"/>
    <n v="2"/>
    <n v="1"/>
    <n v="1"/>
    <n v="0"/>
    <n v="0"/>
    <n v="364"/>
    <n v="311"/>
    <n v="7"/>
    <n v="2"/>
    <n v="10"/>
    <n v="764"/>
    <n v="459"/>
    <n v="8"/>
    <n v="13"/>
    <n v="83"/>
    <n v="768"/>
    <n v="464"/>
    <n v="2"/>
    <n v="9"/>
    <n v="116"/>
    <n v="106"/>
    <n v="44"/>
    <n v="1"/>
    <n v="7"/>
    <n v="19"/>
    <n v="30"/>
    <n v="20"/>
    <n v="1"/>
    <n v="0"/>
    <n v="1"/>
    <n v="0"/>
    <n v="0"/>
    <n v="0"/>
    <n v="0"/>
    <n v="0"/>
    <n v="0"/>
    <n v="0"/>
    <n v="0"/>
    <n v="0"/>
    <n v="0"/>
    <n v="0"/>
    <n v="0"/>
    <n v="0"/>
    <n v="0"/>
    <n v="0"/>
    <n v="0"/>
    <n v="0"/>
    <n v="0"/>
    <n v="60"/>
    <n v="1"/>
    <n v="342"/>
    <n v="632"/>
    <n v="621"/>
    <n v="75"/>
    <n v="26"/>
    <n v="3358"/>
    <n v="1377"/>
    <n v="0"/>
    <n v="15"/>
    <n v="54"/>
    <n v="890"/>
    <n v="2248"/>
    <n v="14"/>
    <n v="0"/>
    <n v="0"/>
  </r>
  <r>
    <x v="0"/>
    <x v="3"/>
    <x v="48"/>
    <x v="0"/>
    <n v="45"/>
    <n v="1"/>
    <n v="0"/>
    <n v="0"/>
    <n v="0"/>
    <n v="33"/>
    <n v="5"/>
    <n v="1"/>
    <n v="0"/>
    <n v="2"/>
    <n v="1"/>
    <n v="0"/>
    <n v="0"/>
    <n v="327"/>
    <n v="289"/>
    <n v="16"/>
    <n v="2"/>
    <n v="1"/>
    <n v="564"/>
    <n v="371"/>
    <n v="50"/>
    <n v="19"/>
    <n v="7"/>
    <n v="489"/>
    <n v="309"/>
    <n v="57"/>
    <n v="20"/>
    <n v="9"/>
    <n v="67"/>
    <n v="22"/>
    <n v="2"/>
    <n v="13"/>
    <n v="9"/>
    <n v="52"/>
    <n v="43"/>
    <n v="4"/>
    <n v="0"/>
    <n v="0"/>
    <n v="0"/>
    <n v="1"/>
    <n v="0"/>
    <n v="0"/>
    <n v="0"/>
    <n v="0"/>
    <n v="0"/>
    <n v="0"/>
    <n v="0"/>
    <n v="0"/>
    <n v="0"/>
    <n v="0"/>
    <n v="0"/>
    <n v="0"/>
    <n v="0"/>
    <n v="0"/>
    <n v="0"/>
    <n v="0"/>
    <n v="38"/>
    <n v="2"/>
    <n v="305"/>
    <n v="481"/>
    <n v="395"/>
    <n v="39"/>
    <n v="46"/>
    <n v="2259"/>
    <n v="988"/>
    <n v="0"/>
    <n v="105"/>
    <n v="211"/>
    <n v="369"/>
    <n v="1492"/>
    <n v="11"/>
    <n v="0"/>
    <n v="0"/>
  </r>
  <r>
    <x v="0"/>
    <x v="3"/>
    <x v="49"/>
    <x v="0"/>
    <n v="101"/>
    <n v="5"/>
    <n v="3"/>
    <n v="0"/>
    <n v="0"/>
    <n v="66"/>
    <n v="0"/>
    <n v="8"/>
    <n v="3"/>
    <n v="4"/>
    <n v="4"/>
    <n v="0"/>
    <n v="0"/>
    <n v="385"/>
    <n v="310"/>
    <n v="11"/>
    <n v="21"/>
    <n v="12"/>
    <n v="1049"/>
    <n v="625"/>
    <n v="6"/>
    <n v="79"/>
    <n v="96"/>
    <n v="737"/>
    <n v="426"/>
    <n v="2"/>
    <n v="32"/>
    <n v="117"/>
    <n v="147"/>
    <n v="71"/>
    <n v="1"/>
    <n v="10"/>
    <n v="24"/>
    <n v="49"/>
    <n v="40"/>
    <n v="0"/>
    <n v="1"/>
    <n v="0"/>
    <n v="0"/>
    <n v="0"/>
    <n v="0"/>
    <n v="0"/>
    <n v="0"/>
    <n v="0"/>
    <n v="0"/>
    <n v="0"/>
    <n v="0"/>
    <n v="0"/>
    <n v="0"/>
    <n v="0"/>
    <n v="0"/>
    <n v="0"/>
    <n v="0"/>
    <n v="0"/>
    <n v="4"/>
    <n v="0"/>
    <n v="87"/>
    <n v="4"/>
    <n v="340"/>
    <n v="834"/>
    <n v="568"/>
    <n v="105"/>
    <n v="48"/>
    <n v="3895"/>
    <n v="1451"/>
    <n v="0"/>
    <n v="18"/>
    <n v="201"/>
    <n v="1060"/>
    <n v="2468"/>
    <n v="22"/>
    <n v="0"/>
    <n v="0"/>
  </r>
  <r>
    <x v="0"/>
    <x v="3"/>
    <x v="50"/>
    <x v="0"/>
    <n v="71"/>
    <n v="0"/>
    <n v="0"/>
    <n v="0"/>
    <n v="0"/>
    <n v="39"/>
    <n v="6"/>
    <n v="2"/>
    <n v="7"/>
    <n v="0"/>
    <n v="0"/>
    <n v="0"/>
    <n v="0"/>
    <n v="165"/>
    <n v="136"/>
    <n v="12"/>
    <n v="0"/>
    <n v="4"/>
    <n v="454"/>
    <n v="276"/>
    <n v="37"/>
    <n v="11"/>
    <n v="15"/>
    <n v="498"/>
    <n v="279"/>
    <n v="79"/>
    <n v="27"/>
    <n v="25"/>
    <n v="27"/>
    <n v="13"/>
    <n v="0"/>
    <n v="1"/>
    <n v="5"/>
    <n v="8"/>
    <n v="7"/>
    <n v="0"/>
    <n v="0"/>
    <n v="0"/>
    <n v="0"/>
    <n v="0"/>
    <n v="0"/>
    <n v="0"/>
    <n v="0"/>
    <n v="0"/>
    <n v="0"/>
    <n v="0"/>
    <n v="0"/>
    <n v="0"/>
    <n v="0"/>
    <n v="0"/>
    <n v="0"/>
    <n v="0"/>
    <n v="0"/>
    <n v="0"/>
    <n v="0"/>
    <n v="0"/>
    <n v="55"/>
    <n v="0"/>
    <n v="146"/>
    <n v="377"/>
    <n v="356"/>
    <n v="21"/>
    <n v="8"/>
    <n v="2368"/>
    <n v="913"/>
    <n v="0"/>
    <n v="154"/>
    <n v="84"/>
    <n v="587"/>
    <n v="1473"/>
    <n v="12"/>
    <n v="0"/>
    <n v="0"/>
  </r>
  <r>
    <x v="0"/>
    <x v="1"/>
    <x v="51"/>
    <x v="0"/>
    <n v="70"/>
    <n v="1"/>
    <n v="1"/>
    <n v="0"/>
    <n v="0"/>
    <n v="42"/>
    <n v="8"/>
    <n v="2"/>
    <n v="0"/>
    <n v="3"/>
    <n v="1"/>
    <n v="1"/>
    <n v="0"/>
    <n v="270"/>
    <n v="204"/>
    <n v="8"/>
    <n v="11"/>
    <n v="19"/>
    <n v="789"/>
    <n v="424"/>
    <n v="88"/>
    <n v="38"/>
    <n v="37"/>
    <n v="871"/>
    <n v="460"/>
    <n v="51"/>
    <n v="72"/>
    <n v="104"/>
    <n v="102"/>
    <n v="41"/>
    <n v="2"/>
    <n v="12"/>
    <n v="14"/>
    <n v="44"/>
    <n v="35"/>
    <n v="5"/>
    <n v="1"/>
    <n v="0"/>
    <n v="0"/>
    <n v="0"/>
    <n v="0"/>
    <n v="0"/>
    <n v="0"/>
    <n v="0"/>
    <n v="0"/>
    <n v="0"/>
    <n v="0"/>
    <n v="0"/>
    <n v="0"/>
    <n v="0"/>
    <n v="0"/>
    <n v="0"/>
    <n v="0"/>
    <n v="0"/>
    <n v="1"/>
    <n v="0"/>
    <n v="59"/>
    <n v="2"/>
    <n v="228"/>
    <n v="598"/>
    <n v="627"/>
    <n v="69"/>
    <n v="37"/>
    <n v="3504"/>
    <n v="1201"/>
    <n v="0"/>
    <n v="117"/>
    <n v="371"/>
    <n v="841"/>
    <n v="2019"/>
    <n v="11"/>
    <n v="0"/>
    <n v="0"/>
  </r>
  <r>
    <x v="0"/>
    <x v="27"/>
    <x v="52"/>
    <x v="0"/>
    <n v="48"/>
    <n v="1"/>
    <n v="1"/>
    <n v="1"/>
    <n v="0"/>
    <n v="28"/>
    <n v="3"/>
    <n v="0"/>
    <n v="0"/>
    <n v="18"/>
    <n v="15"/>
    <n v="2"/>
    <n v="0"/>
    <n v="204"/>
    <n v="138"/>
    <n v="28"/>
    <n v="10"/>
    <n v="6"/>
    <n v="711"/>
    <n v="347"/>
    <n v="63"/>
    <n v="32"/>
    <n v="78"/>
    <n v="673"/>
    <n v="285"/>
    <n v="17"/>
    <n v="26"/>
    <n v="159"/>
    <n v="73"/>
    <n v="25"/>
    <n v="2"/>
    <n v="3"/>
    <n v="14"/>
    <n v="16"/>
    <n v="14"/>
    <n v="2"/>
    <n v="0"/>
    <n v="0"/>
    <n v="0"/>
    <n v="0"/>
    <n v="0"/>
    <n v="0"/>
    <n v="0"/>
    <n v="0"/>
    <n v="0"/>
    <n v="0"/>
    <n v="0"/>
    <n v="0"/>
    <n v="0"/>
    <n v="0"/>
    <n v="0"/>
    <n v="0"/>
    <n v="0"/>
    <n v="0"/>
    <n v="1"/>
    <n v="0"/>
    <n v="43"/>
    <n v="16"/>
    <n v="157"/>
    <n v="521"/>
    <n v="451"/>
    <n v="48"/>
    <n v="14"/>
    <n v="3465"/>
    <n v="860"/>
    <n v="0"/>
    <n v="118"/>
    <n v="170"/>
    <n v="1248"/>
    <n v="1812"/>
    <n v="8"/>
    <n v="0"/>
    <n v="0"/>
  </r>
  <r>
    <x v="0"/>
    <x v="27"/>
    <x v="53"/>
    <x v="0"/>
    <n v="64"/>
    <n v="3"/>
    <n v="2"/>
    <n v="0"/>
    <n v="0"/>
    <n v="44"/>
    <n v="2"/>
    <n v="5"/>
    <n v="3"/>
    <n v="9"/>
    <n v="9"/>
    <n v="0"/>
    <n v="0"/>
    <n v="282"/>
    <n v="246"/>
    <n v="12"/>
    <n v="4"/>
    <n v="4"/>
    <n v="768"/>
    <n v="478"/>
    <n v="19"/>
    <n v="61"/>
    <n v="28"/>
    <n v="624"/>
    <n v="366"/>
    <n v="8"/>
    <n v="39"/>
    <n v="71"/>
    <n v="129"/>
    <n v="50"/>
    <n v="3"/>
    <n v="22"/>
    <n v="8"/>
    <n v="42"/>
    <n v="32"/>
    <n v="0"/>
    <n v="2"/>
    <n v="0"/>
    <n v="0"/>
    <n v="0"/>
    <n v="0"/>
    <n v="0"/>
    <n v="0"/>
    <n v="0"/>
    <n v="0"/>
    <n v="0"/>
    <n v="0"/>
    <n v="0"/>
    <n v="0"/>
    <n v="0"/>
    <n v="0"/>
    <n v="0"/>
    <n v="0"/>
    <n v="0"/>
    <n v="3"/>
    <n v="0"/>
    <n v="53"/>
    <n v="9"/>
    <n v="258"/>
    <n v="628"/>
    <n v="502"/>
    <n v="88"/>
    <n v="38"/>
    <n v="2961"/>
    <n v="1161"/>
    <n v="0"/>
    <n v="58"/>
    <n v="310"/>
    <n v="600"/>
    <n v="1880"/>
    <n v="8"/>
    <n v="0"/>
    <n v="0"/>
  </r>
  <r>
    <x v="0"/>
    <x v="2"/>
    <x v="2"/>
    <x v="0"/>
    <n v="136"/>
    <n v="2"/>
    <n v="0"/>
    <n v="0"/>
    <n v="0"/>
    <n v="96"/>
    <n v="3"/>
    <n v="5"/>
    <n v="7"/>
    <n v="6"/>
    <n v="5"/>
    <n v="0"/>
    <n v="0"/>
    <n v="563"/>
    <n v="443"/>
    <n v="21"/>
    <n v="2"/>
    <n v="67"/>
    <n v="1574"/>
    <n v="945"/>
    <n v="44"/>
    <n v="58"/>
    <n v="165"/>
    <n v="1042"/>
    <n v="545"/>
    <n v="11"/>
    <n v="61"/>
    <n v="290"/>
    <n v="188"/>
    <n v="73"/>
    <n v="1"/>
    <n v="2"/>
    <n v="43"/>
    <n v="24"/>
    <n v="21"/>
    <n v="0"/>
    <n v="0"/>
    <n v="0"/>
    <n v="0"/>
    <n v="0"/>
    <n v="0"/>
    <n v="0"/>
    <n v="0"/>
    <n v="0"/>
    <n v="0"/>
    <n v="0"/>
    <n v="0"/>
    <n v="0"/>
    <n v="0"/>
    <n v="0"/>
    <n v="0"/>
    <n v="0"/>
    <n v="0"/>
    <n v="0"/>
    <n v="1"/>
    <n v="0"/>
    <n v="119"/>
    <n v="6"/>
    <n v="467"/>
    <n v="1252"/>
    <n v="664"/>
    <n v="131"/>
    <n v="23"/>
    <n v="5594"/>
    <n v="1669"/>
    <n v="0"/>
    <n v="70"/>
    <n v="81"/>
    <n v="2585"/>
    <n v="2696"/>
    <n v="39"/>
    <n v="0"/>
    <n v="0"/>
  </r>
  <r>
    <x v="0"/>
    <x v="2"/>
    <x v="3"/>
    <x v="0"/>
    <n v="47"/>
    <n v="0"/>
    <n v="0"/>
    <n v="1"/>
    <n v="1"/>
    <n v="29"/>
    <n v="3"/>
    <n v="2"/>
    <n v="3"/>
    <n v="32"/>
    <n v="26"/>
    <n v="0"/>
    <n v="0"/>
    <n v="123"/>
    <n v="92"/>
    <n v="3"/>
    <n v="3"/>
    <n v="13"/>
    <n v="386"/>
    <n v="192"/>
    <n v="14"/>
    <n v="23"/>
    <n v="59"/>
    <n v="306"/>
    <n v="136"/>
    <n v="3"/>
    <n v="9"/>
    <n v="91"/>
    <n v="50"/>
    <n v="21"/>
    <n v="1"/>
    <n v="3"/>
    <n v="10"/>
    <n v="14"/>
    <n v="11"/>
    <n v="0"/>
    <n v="1"/>
    <n v="0"/>
    <n v="0"/>
    <n v="0"/>
    <n v="0"/>
    <n v="0"/>
    <n v="0"/>
    <n v="0"/>
    <n v="0"/>
    <n v="0"/>
    <n v="0"/>
    <n v="0"/>
    <n v="0"/>
    <n v="0"/>
    <n v="0"/>
    <n v="0"/>
    <n v="0"/>
    <n v="0"/>
    <n v="0"/>
    <n v="1"/>
    <n v="38"/>
    <n v="30"/>
    <n v="104"/>
    <n v="277"/>
    <n v="195"/>
    <n v="32"/>
    <n v="12"/>
    <n v="1877"/>
    <n v="480"/>
    <n v="0"/>
    <n v="19"/>
    <n v="96"/>
    <n v="798"/>
    <n v="891"/>
    <n v="9"/>
    <n v="0"/>
    <n v="1"/>
  </r>
  <r>
    <x v="0"/>
    <x v="3"/>
    <x v="54"/>
    <x v="0"/>
    <n v="69"/>
    <n v="3"/>
    <n v="1"/>
    <n v="0"/>
    <n v="0"/>
    <n v="47"/>
    <n v="1"/>
    <n v="9"/>
    <n v="3"/>
    <n v="2"/>
    <n v="1"/>
    <n v="0"/>
    <n v="0"/>
    <n v="289"/>
    <n v="246"/>
    <n v="3"/>
    <n v="17"/>
    <n v="1"/>
    <n v="768"/>
    <n v="441"/>
    <n v="7"/>
    <n v="81"/>
    <n v="25"/>
    <n v="680"/>
    <n v="373"/>
    <n v="1"/>
    <n v="97"/>
    <n v="72"/>
    <n v="101"/>
    <n v="47"/>
    <n v="0"/>
    <n v="18"/>
    <n v="4"/>
    <n v="56"/>
    <n v="46"/>
    <n v="1"/>
    <n v="2"/>
    <n v="0"/>
    <n v="0"/>
    <n v="0"/>
    <n v="1"/>
    <n v="0"/>
    <n v="0"/>
    <n v="0"/>
    <n v="0"/>
    <n v="0"/>
    <n v="0"/>
    <n v="0"/>
    <n v="0"/>
    <n v="0"/>
    <n v="1"/>
    <n v="0"/>
    <n v="0"/>
    <n v="0"/>
    <n v="2"/>
    <n v="0"/>
    <n v="55"/>
    <n v="2"/>
    <n v="267"/>
    <n v="640"/>
    <n v="495"/>
    <n v="76"/>
    <n v="53"/>
    <n v="3273"/>
    <n v="1208"/>
    <n v="0"/>
    <n v="4"/>
    <n v="581"/>
    <n v="565"/>
    <n v="2000"/>
    <n v="9"/>
    <n v="0"/>
    <n v="0"/>
  </r>
  <r>
    <x v="0"/>
    <x v="3"/>
    <x v="4"/>
    <x v="0"/>
    <n v="129"/>
    <n v="1"/>
    <n v="0"/>
    <n v="1"/>
    <n v="1"/>
    <n v="76"/>
    <n v="3"/>
    <n v="9"/>
    <n v="14"/>
    <n v="91"/>
    <n v="68"/>
    <n v="7"/>
    <n v="2"/>
    <n v="662"/>
    <n v="530"/>
    <n v="17"/>
    <n v="55"/>
    <n v="9"/>
    <n v="1383"/>
    <n v="825"/>
    <n v="20"/>
    <n v="28"/>
    <n v="181"/>
    <n v="1145"/>
    <n v="637"/>
    <n v="3"/>
    <n v="14"/>
    <n v="268"/>
    <n v="159"/>
    <n v="50"/>
    <n v="0"/>
    <n v="1"/>
    <n v="47"/>
    <n v="69"/>
    <n v="49"/>
    <n v="3"/>
    <n v="0"/>
    <n v="1"/>
    <n v="0"/>
    <n v="0"/>
    <n v="0"/>
    <n v="0"/>
    <n v="0"/>
    <n v="0"/>
    <n v="0"/>
    <n v="0"/>
    <n v="0"/>
    <n v="0"/>
    <n v="3"/>
    <n v="0"/>
    <n v="0"/>
    <n v="0"/>
    <n v="0"/>
    <n v="0"/>
    <n v="1"/>
    <n v="1"/>
    <n v="101"/>
    <n v="75"/>
    <n v="572"/>
    <n v="1118"/>
    <n v="837"/>
    <n v="100"/>
    <n v="62"/>
    <n v="5518"/>
    <n v="2117"/>
    <n v="0"/>
    <n v="22"/>
    <n v="100"/>
    <n v="1687"/>
    <n v="3484"/>
    <n v="19"/>
    <n v="0"/>
    <n v="0"/>
  </r>
  <r>
    <x v="0"/>
    <x v="3"/>
    <x v="5"/>
    <x v="0"/>
    <n v="33"/>
    <n v="0"/>
    <n v="0"/>
    <n v="0"/>
    <n v="0"/>
    <n v="21"/>
    <n v="3"/>
    <n v="2"/>
    <n v="0"/>
    <n v="0"/>
    <n v="0"/>
    <n v="0"/>
    <n v="0"/>
    <n v="204"/>
    <n v="172"/>
    <n v="16"/>
    <n v="2"/>
    <n v="2"/>
    <n v="537"/>
    <n v="322"/>
    <n v="16"/>
    <n v="40"/>
    <n v="22"/>
    <n v="536"/>
    <n v="311"/>
    <n v="6"/>
    <n v="50"/>
    <n v="44"/>
    <n v="88"/>
    <n v="31"/>
    <n v="0"/>
    <n v="15"/>
    <n v="10"/>
    <n v="9"/>
    <n v="8"/>
    <n v="1"/>
    <n v="0"/>
    <n v="0"/>
    <n v="0"/>
    <n v="0"/>
    <n v="0"/>
    <n v="0"/>
    <n v="0"/>
    <n v="0"/>
    <n v="0"/>
    <n v="0"/>
    <n v="0"/>
    <n v="0"/>
    <n v="0"/>
    <n v="0"/>
    <n v="1"/>
    <n v="0"/>
    <n v="0"/>
    <n v="0"/>
    <n v="0"/>
    <n v="0"/>
    <n v="27"/>
    <n v="0"/>
    <n v="183"/>
    <n v="441"/>
    <n v="429"/>
    <n v="56"/>
    <n v="8"/>
    <n v="2498"/>
    <n v="922"/>
    <n v="0"/>
    <n v="31"/>
    <n v="275"/>
    <n v="490"/>
    <n v="1603"/>
    <n v="7"/>
    <n v="0"/>
    <n v="0"/>
  </r>
  <r>
    <x v="0"/>
    <x v="2"/>
    <x v="7"/>
    <x v="0"/>
    <n v="88"/>
    <n v="1"/>
    <n v="1"/>
    <n v="0"/>
    <n v="0"/>
    <n v="51"/>
    <n v="2"/>
    <n v="5"/>
    <n v="8"/>
    <n v="1"/>
    <n v="1"/>
    <n v="0"/>
    <n v="0"/>
    <n v="303"/>
    <n v="234"/>
    <n v="7"/>
    <n v="15"/>
    <n v="6"/>
    <n v="1280"/>
    <n v="647"/>
    <n v="11"/>
    <n v="132"/>
    <n v="92"/>
    <n v="938"/>
    <n v="416"/>
    <n v="0"/>
    <n v="68"/>
    <n v="213"/>
    <n v="226"/>
    <n v="74"/>
    <n v="0"/>
    <n v="33"/>
    <n v="29"/>
    <n v="24"/>
    <n v="16"/>
    <n v="4"/>
    <n v="1"/>
    <n v="0"/>
    <n v="0"/>
    <n v="0"/>
    <n v="0"/>
    <n v="0"/>
    <n v="0"/>
    <n v="0"/>
    <n v="0"/>
    <n v="0"/>
    <n v="0"/>
    <n v="0"/>
    <n v="0"/>
    <n v="0"/>
    <n v="0"/>
    <n v="0"/>
    <n v="0"/>
    <n v="0"/>
    <n v="1"/>
    <n v="0"/>
    <n v="68"/>
    <n v="1"/>
    <n v="269"/>
    <n v="997"/>
    <n v="631"/>
    <n v="152"/>
    <n v="18"/>
    <n v="5355"/>
    <n v="1476"/>
    <n v="0"/>
    <n v="16"/>
    <n v="548"/>
    <n v="1552"/>
    <n v="2992"/>
    <n v="13"/>
    <n v="0"/>
    <n v="0"/>
  </r>
  <r>
    <x v="0"/>
    <x v="3"/>
    <x v="55"/>
    <x v="0"/>
    <n v="77"/>
    <n v="0"/>
    <n v="0"/>
    <n v="0"/>
    <n v="0"/>
    <n v="47"/>
    <n v="2"/>
    <n v="5"/>
    <n v="9"/>
    <n v="8"/>
    <n v="6"/>
    <n v="0"/>
    <n v="0"/>
    <n v="203"/>
    <n v="126"/>
    <n v="17"/>
    <n v="6"/>
    <n v="32"/>
    <n v="729"/>
    <n v="407"/>
    <n v="18"/>
    <n v="31"/>
    <n v="82"/>
    <n v="639"/>
    <n v="250"/>
    <n v="6"/>
    <n v="21"/>
    <n v="244"/>
    <n v="89"/>
    <n v="29"/>
    <n v="0"/>
    <n v="3"/>
    <n v="18"/>
    <n v="21"/>
    <n v="19"/>
    <n v="0"/>
    <n v="0"/>
    <n v="0"/>
    <n v="0"/>
    <n v="0"/>
    <n v="0"/>
    <n v="0"/>
    <n v="0"/>
    <n v="0"/>
    <n v="0"/>
    <n v="0"/>
    <n v="0"/>
    <n v="0"/>
    <n v="0"/>
    <n v="0"/>
    <n v="0"/>
    <n v="0"/>
    <n v="0"/>
    <n v="0"/>
    <n v="0"/>
    <n v="0"/>
    <n v="60"/>
    <n v="8"/>
    <n v="146"/>
    <n v="577"/>
    <n v="360"/>
    <n v="59"/>
    <n v="21"/>
    <n v="3328"/>
    <n v="840"/>
    <n v="0"/>
    <n v="33"/>
    <n v="130"/>
    <n v="1337"/>
    <n v="1681"/>
    <n v="8"/>
    <n v="0"/>
    <n v="0"/>
  </r>
  <r>
    <x v="0"/>
    <x v="27"/>
    <x v="56"/>
    <x v="0"/>
    <n v="66"/>
    <n v="1"/>
    <n v="0"/>
    <n v="0"/>
    <n v="0"/>
    <n v="36"/>
    <n v="3"/>
    <n v="1"/>
    <n v="5"/>
    <n v="1"/>
    <n v="1"/>
    <n v="0"/>
    <n v="0"/>
    <n v="250"/>
    <n v="199"/>
    <n v="19"/>
    <n v="4"/>
    <n v="3"/>
    <n v="598"/>
    <n v="327"/>
    <n v="13"/>
    <n v="56"/>
    <n v="30"/>
    <n v="512"/>
    <n v="265"/>
    <n v="6"/>
    <n v="42"/>
    <n v="82"/>
    <n v="73"/>
    <n v="20"/>
    <n v="3"/>
    <n v="13"/>
    <n v="6"/>
    <n v="29"/>
    <n v="22"/>
    <n v="1"/>
    <n v="0"/>
    <n v="0"/>
    <n v="0"/>
    <n v="0"/>
    <n v="0"/>
    <n v="0"/>
    <n v="0"/>
    <n v="0"/>
    <n v="0"/>
    <n v="0"/>
    <n v="0"/>
    <n v="0"/>
    <n v="0"/>
    <n v="0"/>
    <n v="0"/>
    <n v="0"/>
    <n v="0"/>
    <n v="0"/>
    <n v="1"/>
    <n v="0"/>
    <n v="55"/>
    <n v="1"/>
    <n v="219"/>
    <n v="480"/>
    <n v="364"/>
    <n v="47"/>
    <n v="25"/>
    <n v="2653"/>
    <n v="912"/>
    <n v="0"/>
    <n v="45"/>
    <n v="230"/>
    <n v="631"/>
    <n v="1621"/>
    <n v="13"/>
    <n v="0"/>
    <n v="0"/>
  </r>
  <r>
    <x v="0"/>
    <x v="2"/>
    <x v="57"/>
    <x v="0"/>
    <n v="89"/>
    <n v="0"/>
    <n v="0"/>
    <n v="0"/>
    <n v="0"/>
    <n v="70"/>
    <n v="0"/>
    <n v="4"/>
    <n v="4"/>
    <n v="6"/>
    <n v="6"/>
    <n v="0"/>
    <n v="0"/>
    <n v="357"/>
    <n v="299"/>
    <n v="15"/>
    <n v="6"/>
    <n v="7"/>
    <n v="996"/>
    <n v="581"/>
    <n v="15"/>
    <n v="66"/>
    <n v="60"/>
    <n v="560"/>
    <n v="317"/>
    <n v="1"/>
    <n v="24"/>
    <n v="96"/>
    <n v="88"/>
    <n v="34"/>
    <n v="0"/>
    <n v="8"/>
    <n v="11"/>
    <n v="36"/>
    <n v="31"/>
    <n v="1"/>
    <n v="1"/>
    <n v="0"/>
    <n v="0"/>
    <n v="0"/>
    <n v="0"/>
    <n v="0"/>
    <n v="0"/>
    <n v="0"/>
    <n v="0"/>
    <n v="0"/>
    <n v="0"/>
    <n v="0"/>
    <n v="0"/>
    <n v="0"/>
    <n v="0"/>
    <n v="0"/>
    <n v="0"/>
    <n v="0"/>
    <n v="0"/>
    <n v="0"/>
    <n v="81"/>
    <n v="6"/>
    <n v="325"/>
    <n v="816"/>
    <n v="425"/>
    <n v="65"/>
    <n v="34"/>
    <n v="3284"/>
    <n v="1243"/>
    <n v="0"/>
    <n v="23"/>
    <n v="275"/>
    <n v="720"/>
    <n v="2147"/>
    <n v="21"/>
    <n v="0"/>
    <n v="0"/>
  </r>
  <r>
    <x v="0"/>
    <x v="0"/>
    <x v="58"/>
    <x v="0"/>
    <n v="47"/>
    <n v="0"/>
    <n v="0"/>
    <n v="0"/>
    <n v="0"/>
    <n v="18"/>
    <n v="4"/>
    <n v="1"/>
    <n v="7"/>
    <n v="0"/>
    <n v="0"/>
    <n v="0"/>
    <n v="0"/>
    <n v="111"/>
    <n v="91"/>
    <n v="3"/>
    <n v="1"/>
    <n v="5"/>
    <n v="580"/>
    <n v="284"/>
    <n v="36"/>
    <n v="10"/>
    <n v="65"/>
    <n v="419"/>
    <n v="186"/>
    <n v="14"/>
    <n v="4"/>
    <n v="79"/>
    <n v="81"/>
    <n v="27"/>
    <n v="6"/>
    <n v="0"/>
    <n v="12"/>
    <n v="7"/>
    <n v="3"/>
    <n v="1"/>
    <n v="0"/>
    <n v="1"/>
    <n v="0"/>
    <n v="0"/>
    <n v="0"/>
    <n v="0"/>
    <n v="0"/>
    <n v="0"/>
    <n v="0"/>
    <n v="0"/>
    <n v="0"/>
    <n v="0"/>
    <n v="0"/>
    <n v="0"/>
    <n v="0"/>
    <n v="0"/>
    <n v="0"/>
    <n v="0"/>
    <n v="0"/>
    <n v="0"/>
    <n v="32"/>
    <n v="0"/>
    <n v="100"/>
    <n v="449"/>
    <n v="308"/>
    <n v="59"/>
    <n v="5"/>
    <n v="2777"/>
    <n v="725"/>
    <n v="0"/>
    <n v="110"/>
    <n v="33"/>
    <n v="881"/>
    <n v="1602"/>
    <n v="4"/>
    <n v="0"/>
    <n v="0"/>
  </r>
  <r>
    <x v="6"/>
    <x v="28"/>
    <x v="59"/>
    <x v="0"/>
    <n v="69"/>
    <n v="3"/>
    <n v="2"/>
    <n v="0"/>
    <n v="0"/>
    <n v="47"/>
    <n v="6"/>
    <n v="6"/>
    <n v="2"/>
    <n v="0"/>
    <n v="0"/>
    <n v="0"/>
    <n v="0"/>
    <n v="240"/>
    <n v="160"/>
    <n v="31"/>
    <n v="12"/>
    <n v="2"/>
    <n v="663"/>
    <n v="310"/>
    <n v="73"/>
    <n v="99"/>
    <n v="8"/>
    <n v="662"/>
    <n v="272"/>
    <n v="67"/>
    <n v="174"/>
    <n v="14"/>
    <n v="143"/>
    <n v="47"/>
    <n v="7"/>
    <n v="33"/>
    <n v="5"/>
    <n v="52"/>
    <n v="36"/>
    <n v="6"/>
    <n v="2"/>
    <n v="0"/>
    <n v="0"/>
    <n v="1"/>
    <n v="0"/>
    <n v="0"/>
    <n v="0"/>
    <n v="0"/>
    <n v="0"/>
    <n v="0"/>
    <n v="0"/>
    <n v="0"/>
    <n v="0"/>
    <n v="0"/>
    <n v="0"/>
    <n v="0"/>
    <n v="0"/>
    <n v="0"/>
    <n v="2"/>
    <n v="0"/>
    <n v="54"/>
    <n v="0"/>
    <n v="193"/>
    <n v="464"/>
    <n v="385"/>
    <n v="92"/>
    <n v="44"/>
    <n v="3270"/>
    <n v="1159"/>
    <n v="0"/>
    <n v="127"/>
    <n v="945"/>
    <n v="218"/>
    <n v="1859"/>
    <n v="18"/>
    <n v="0"/>
    <n v="0"/>
  </r>
  <r>
    <x v="6"/>
    <x v="29"/>
    <x v="60"/>
    <x v="0"/>
    <n v="88"/>
    <n v="3"/>
    <n v="1"/>
    <n v="0"/>
    <n v="0"/>
    <n v="57"/>
    <n v="1"/>
    <n v="13"/>
    <n v="1"/>
    <n v="3"/>
    <n v="2"/>
    <n v="0"/>
    <n v="0"/>
    <n v="167"/>
    <n v="122"/>
    <n v="21"/>
    <n v="5"/>
    <n v="1"/>
    <n v="617"/>
    <n v="331"/>
    <n v="27"/>
    <n v="101"/>
    <n v="13"/>
    <n v="514"/>
    <n v="232"/>
    <n v="11"/>
    <n v="139"/>
    <n v="41"/>
    <n v="162"/>
    <n v="100"/>
    <n v="3"/>
    <n v="18"/>
    <n v="3"/>
    <n v="27"/>
    <n v="15"/>
    <n v="8"/>
    <n v="1"/>
    <n v="0"/>
    <n v="0"/>
    <n v="0"/>
    <n v="0"/>
    <n v="0"/>
    <n v="0"/>
    <n v="0"/>
    <n v="0"/>
    <n v="0"/>
    <n v="0"/>
    <n v="0"/>
    <n v="0"/>
    <n v="0"/>
    <n v="0"/>
    <n v="0"/>
    <n v="0"/>
    <n v="0"/>
    <n v="2"/>
    <n v="0"/>
    <n v="71"/>
    <n v="3"/>
    <n v="138"/>
    <n v="448"/>
    <n v="313"/>
    <n v="130"/>
    <n v="17"/>
    <n v="5153"/>
    <n v="2439"/>
    <n v="0"/>
    <n v="59"/>
    <n v="1189"/>
    <n v="363"/>
    <n v="3349"/>
    <n v="7"/>
    <n v="0"/>
    <n v="0"/>
  </r>
  <r>
    <x v="6"/>
    <x v="29"/>
    <x v="61"/>
    <x v="0"/>
    <n v="40"/>
    <n v="0"/>
    <n v="0"/>
    <n v="0"/>
    <n v="0"/>
    <n v="23"/>
    <n v="1"/>
    <n v="5"/>
    <n v="0"/>
    <n v="1"/>
    <n v="1"/>
    <n v="0"/>
    <n v="0"/>
    <n v="115"/>
    <n v="75"/>
    <n v="4"/>
    <n v="14"/>
    <n v="2"/>
    <n v="508"/>
    <n v="282"/>
    <n v="8"/>
    <n v="85"/>
    <n v="7"/>
    <n v="392"/>
    <n v="167"/>
    <n v="4"/>
    <n v="71"/>
    <n v="69"/>
    <n v="98"/>
    <n v="56"/>
    <n v="0"/>
    <n v="12"/>
    <n v="7"/>
    <n v="25"/>
    <n v="16"/>
    <n v="1"/>
    <n v="0"/>
    <n v="2"/>
    <n v="0"/>
    <n v="0"/>
    <n v="0"/>
    <n v="0"/>
    <n v="0"/>
    <n v="0"/>
    <n v="0"/>
    <n v="0"/>
    <n v="0"/>
    <n v="0"/>
    <n v="0"/>
    <n v="0"/>
    <n v="0"/>
    <n v="0"/>
    <n v="0"/>
    <n v="0"/>
    <n v="0"/>
    <n v="0"/>
    <n v="34"/>
    <n v="1"/>
    <n v="94"/>
    <n v="384"/>
    <n v="240"/>
    <n v="78"/>
    <n v="22"/>
    <n v="3481"/>
    <n v="1601"/>
    <n v="0"/>
    <n v="42"/>
    <n v="282"/>
    <n v="757"/>
    <n v="2295"/>
    <n v="6"/>
    <n v="0"/>
    <n v="0"/>
  </r>
  <r>
    <x v="6"/>
    <x v="30"/>
    <x v="62"/>
    <x v="0"/>
    <n v="59"/>
    <n v="1"/>
    <n v="0"/>
    <n v="0"/>
    <n v="0"/>
    <n v="25"/>
    <n v="9"/>
    <n v="9"/>
    <n v="1"/>
    <n v="8"/>
    <n v="5"/>
    <n v="0"/>
    <n v="0"/>
    <n v="168"/>
    <n v="105"/>
    <n v="19"/>
    <n v="13"/>
    <n v="3"/>
    <n v="651"/>
    <n v="243"/>
    <n v="93"/>
    <n v="90"/>
    <n v="19"/>
    <n v="465"/>
    <n v="189"/>
    <n v="15"/>
    <n v="106"/>
    <n v="7"/>
    <n v="94"/>
    <n v="31"/>
    <n v="2"/>
    <n v="23"/>
    <n v="3"/>
    <n v="28"/>
    <n v="19"/>
    <n v="5"/>
    <n v="0"/>
    <n v="0"/>
    <n v="0"/>
    <n v="1"/>
    <n v="0"/>
    <n v="0"/>
    <n v="0"/>
    <n v="0"/>
    <n v="0"/>
    <n v="0"/>
    <n v="0"/>
    <n v="0"/>
    <n v="1"/>
    <n v="0"/>
    <n v="0"/>
    <n v="0"/>
    <n v="0"/>
    <n v="0"/>
    <n v="0"/>
    <n v="0"/>
    <n v="39"/>
    <n v="7"/>
    <n v="131"/>
    <n v="428"/>
    <n v="329"/>
    <n v="58"/>
    <n v="23"/>
    <n v="3305"/>
    <n v="804"/>
    <n v="0"/>
    <n v="183"/>
    <n v="1314"/>
    <n v="152"/>
    <n v="1547"/>
    <n v="5"/>
    <n v="0"/>
    <n v="0"/>
  </r>
  <r>
    <x v="6"/>
    <x v="31"/>
    <x v="63"/>
    <x v="0"/>
    <n v="78"/>
    <n v="1"/>
    <n v="1"/>
    <n v="0"/>
    <n v="0"/>
    <n v="22"/>
    <n v="33"/>
    <n v="0"/>
    <n v="2"/>
    <n v="12"/>
    <n v="9"/>
    <n v="2"/>
    <n v="0"/>
    <n v="194"/>
    <n v="125"/>
    <n v="22"/>
    <n v="0"/>
    <n v="1"/>
    <n v="597"/>
    <n v="162"/>
    <n v="193"/>
    <n v="20"/>
    <n v="9"/>
    <n v="432"/>
    <n v="144"/>
    <n v="129"/>
    <n v="26"/>
    <n v="0"/>
    <n v="37"/>
    <n v="9"/>
    <n v="3"/>
    <n v="7"/>
    <n v="0"/>
    <n v="21"/>
    <n v="10"/>
    <n v="4"/>
    <n v="0"/>
    <n v="0"/>
    <n v="0"/>
    <n v="0"/>
    <n v="0"/>
    <n v="0"/>
    <n v="0"/>
    <n v="0"/>
    <n v="0"/>
    <n v="0"/>
    <n v="0"/>
    <n v="0"/>
    <n v="1"/>
    <n v="0"/>
    <n v="0"/>
    <n v="0"/>
    <n v="0"/>
    <n v="0"/>
    <n v="1"/>
    <n v="0"/>
    <n v="42"/>
    <n v="9"/>
    <n v="165"/>
    <n v="343"/>
    <n v="267"/>
    <n v="27"/>
    <n v="16"/>
    <n v="3607"/>
    <n v="456"/>
    <n v="0"/>
    <n v="555"/>
    <n v="995"/>
    <n v="693"/>
    <n v="1218"/>
    <n v="2"/>
    <n v="0"/>
    <n v="0"/>
  </r>
  <r>
    <x v="6"/>
    <x v="32"/>
    <x v="64"/>
    <x v="0"/>
    <n v="74"/>
    <n v="1"/>
    <n v="0"/>
    <n v="0"/>
    <n v="0"/>
    <n v="41"/>
    <n v="2"/>
    <n v="11"/>
    <n v="1"/>
    <n v="0"/>
    <n v="0"/>
    <n v="0"/>
    <n v="0"/>
    <n v="268"/>
    <n v="188"/>
    <n v="7"/>
    <n v="33"/>
    <n v="1"/>
    <n v="821"/>
    <n v="444"/>
    <n v="11"/>
    <n v="186"/>
    <n v="6"/>
    <n v="664"/>
    <n v="300"/>
    <n v="8"/>
    <n v="226"/>
    <n v="0"/>
    <n v="130"/>
    <n v="48"/>
    <n v="3"/>
    <n v="39"/>
    <n v="2"/>
    <n v="46"/>
    <n v="34"/>
    <n v="2"/>
    <n v="4"/>
    <n v="0"/>
    <n v="0"/>
    <n v="0"/>
    <n v="0"/>
    <n v="0"/>
    <n v="0"/>
    <n v="0"/>
    <n v="0"/>
    <n v="0"/>
    <n v="0"/>
    <n v="0"/>
    <n v="0"/>
    <n v="0"/>
    <n v="0"/>
    <n v="0"/>
    <n v="0"/>
    <n v="0"/>
    <n v="0"/>
    <n v="0"/>
    <n v="57"/>
    <n v="0"/>
    <n v="222"/>
    <n v="593"/>
    <n v="418"/>
    <n v="77"/>
    <n v="40"/>
    <n v="4212"/>
    <n v="1567"/>
    <n v="0"/>
    <n v="36"/>
    <n v="1553"/>
    <n v="66"/>
    <n v="2407"/>
    <n v="7"/>
    <n v="0"/>
    <n v="0"/>
  </r>
  <r>
    <x v="6"/>
    <x v="30"/>
    <x v="65"/>
    <x v="0"/>
    <n v="41"/>
    <n v="1"/>
    <n v="1"/>
    <n v="0"/>
    <n v="0"/>
    <n v="27"/>
    <n v="7"/>
    <n v="1"/>
    <n v="1"/>
    <n v="1"/>
    <n v="1"/>
    <n v="0"/>
    <n v="0"/>
    <n v="148"/>
    <n v="107"/>
    <n v="20"/>
    <n v="1"/>
    <n v="2"/>
    <n v="369"/>
    <n v="201"/>
    <n v="68"/>
    <n v="20"/>
    <n v="3"/>
    <n v="445"/>
    <n v="287"/>
    <n v="69"/>
    <n v="18"/>
    <n v="3"/>
    <n v="72"/>
    <n v="28"/>
    <n v="5"/>
    <n v="11"/>
    <n v="1"/>
    <n v="29"/>
    <n v="20"/>
    <n v="3"/>
    <n v="0"/>
    <n v="1"/>
    <n v="0"/>
    <n v="0"/>
    <n v="0"/>
    <n v="0"/>
    <n v="0"/>
    <n v="0"/>
    <n v="0"/>
    <n v="0"/>
    <n v="0"/>
    <n v="0"/>
    <n v="0"/>
    <n v="0"/>
    <n v="0"/>
    <n v="0"/>
    <n v="0"/>
    <n v="0"/>
    <n v="1"/>
    <n v="0"/>
    <n v="31"/>
    <n v="1"/>
    <n v="122"/>
    <n v="268"/>
    <n v="344"/>
    <n v="54"/>
    <n v="24"/>
    <n v="1846"/>
    <n v="814"/>
    <n v="0"/>
    <n v="274"/>
    <n v="311"/>
    <n v="52"/>
    <n v="1147"/>
    <n v="4"/>
    <n v="0"/>
    <n v="0"/>
  </r>
  <r>
    <x v="6"/>
    <x v="33"/>
    <x v="66"/>
    <x v="0"/>
    <n v="159"/>
    <n v="2"/>
    <n v="1"/>
    <n v="0"/>
    <n v="0"/>
    <n v="99"/>
    <n v="6"/>
    <n v="18"/>
    <n v="9"/>
    <n v="4"/>
    <n v="4"/>
    <n v="0"/>
    <n v="0"/>
    <n v="249"/>
    <n v="198"/>
    <n v="7"/>
    <n v="15"/>
    <n v="4"/>
    <n v="1060"/>
    <n v="576"/>
    <n v="45"/>
    <n v="171"/>
    <n v="47"/>
    <n v="829"/>
    <n v="448"/>
    <n v="19"/>
    <n v="136"/>
    <n v="83"/>
    <n v="148"/>
    <n v="66"/>
    <n v="0"/>
    <n v="36"/>
    <n v="8"/>
    <n v="36"/>
    <n v="24"/>
    <n v="7"/>
    <n v="0"/>
    <n v="0"/>
    <n v="0"/>
    <n v="1"/>
    <n v="0"/>
    <n v="0"/>
    <n v="0"/>
    <n v="0"/>
    <n v="0"/>
    <n v="0"/>
    <n v="0"/>
    <n v="0"/>
    <n v="0"/>
    <n v="0"/>
    <n v="0"/>
    <n v="0"/>
    <n v="0"/>
    <n v="0"/>
    <n v="1"/>
    <n v="0"/>
    <n v="124"/>
    <n v="4"/>
    <n v="220"/>
    <n v="753"/>
    <n v="567"/>
    <n v="100"/>
    <n v="29"/>
    <n v="4721"/>
    <n v="1933"/>
    <n v="0"/>
    <n v="44"/>
    <n v="489"/>
    <n v="1147"/>
    <n v="2872"/>
    <n v="24"/>
    <n v="0"/>
    <n v="0"/>
  </r>
  <r>
    <x v="6"/>
    <x v="28"/>
    <x v="67"/>
    <x v="0"/>
    <n v="90"/>
    <n v="2"/>
    <n v="1"/>
    <n v="0"/>
    <n v="0"/>
    <n v="52"/>
    <n v="12"/>
    <n v="6"/>
    <n v="0"/>
    <n v="0"/>
    <n v="0"/>
    <n v="0"/>
    <n v="0"/>
    <n v="294"/>
    <n v="227"/>
    <n v="24"/>
    <n v="7"/>
    <n v="0"/>
    <n v="970"/>
    <n v="469"/>
    <n v="146"/>
    <n v="64"/>
    <n v="10"/>
    <n v="663"/>
    <n v="295"/>
    <n v="84"/>
    <n v="103"/>
    <n v="3"/>
    <n v="94"/>
    <n v="23"/>
    <n v="25"/>
    <n v="10"/>
    <n v="3"/>
    <n v="52"/>
    <n v="32"/>
    <n v="11"/>
    <n v="0"/>
    <n v="0"/>
    <n v="0"/>
    <n v="0"/>
    <n v="0"/>
    <n v="0"/>
    <n v="0"/>
    <n v="0"/>
    <n v="0"/>
    <n v="0"/>
    <n v="0"/>
    <n v="0"/>
    <n v="0"/>
    <n v="0"/>
    <n v="0"/>
    <n v="0"/>
    <n v="0"/>
    <n v="0"/>
    <n v="2"/>
    <n v="0"/>
    <n v="71"/>
    <n v="0"/>
    <n v="259"/>
    <n v="719"/>
    <n v="456"/>
    <n v="53"/>
    <n v="39"/>
    <n v="3085"/>
    <n v="1021"/>
    <n v="0"/>
    <n v="504"/>
    <n v="609"/>
    <n v="61"/>
    <n v="1804"/>
    <n v="12"/>
    <n v="0"/>
    <n v="0"/>
  </r>
  <r>
    <x v="6"/>
    <x v="32"/>
    <x v="68"/>
    <x v="0"/>
    <n v="268"/>
    <n v="10"/>
    <n v="9"/>
    <n v="1"/>
    <n v="1"/>
    <n v="170"/>
    <n v="9"/>
    <n v="35"/>
    <n v="4"/>
    <n v="0"/>
    <n v="0"/>
    <n v="0"/>
    <n v="0"/>
    <n v="370"/>
    <n v="277"/>
    <n v="26"/>
    <n v="19"/>
    <n v="4"/>
    <n v="1407"/>
    <n v="815"/>
    <n v="34"/>
    <n v="240"/>
    <n v="18"/>
    <n v="1124"/>
    <n v="724"/>
    <n v="3"/>
    <n v="206"/>
    <n v="13"/>
    <n v="313"/>
    <n v="154"/>
    <n v="2"/>
    <n v="67"/>
    <n v="3"/>
    <n v="72"/>
    <n v="51"/>
    <n v="7"/>
    <n v="2"/>
    <n v="1"/>
    <n v="0"/>
    <n v="0"/>
    <n v="0"/>
    <n v="0"/>
    <n v="0"/>
    <n v="0"/>
    <n v="0"/>
    <n v="0"/>
    <n v="0"/>
    <n v="0"/>
    <n v="0"/>
    <n v="0"/>
    <n v="0"/>
    <n v="0"/>
    <n v="0"/>
    <n v="0"/>
    <n v="10"/>
    <n v="1"/>
    <n v="213"/>
    <n v="0"/>
    <n v="311"/>
    <n v="1063"/>
    <n v="875"/>
    <n v="232"/>
    <n v="58"/>
    <n v="7060"/>
    <n v="3119"/>
    <n v="0"/>
    <n v="23"/>
    <n v="2303"/>
    <n v="186"/>
    <n v="4320"/>
    <n v="34"/>
    <n v="0"/>
    <n v="0"/>
  </r>
  <r>
    <x v="6"/>
    <x v="32"/>
    <x v="69"/>
    <x v="0"/>
    <n v="180"/>
    <n v="3"/>
    <n v="2"/>
    <n v="0"/>
    <n v="0"/>
    <n v="114"/>
    <n v="10"/>
    <n v="15"/>
    <n v="2"/>
    <n v="2"/>
    <n v="1"/>
    <n v="1"/>
    <n v="0"/>
    <n v="278"/>
    <n v="210"/>
    <n v="22"/>
    <n v="9"/>
    <n v="4"/>
    <n v="1180"/>
    <n v="743"/>
    <n v="41"/>
    <n v="135"/>
    <n v="26"/>
    <n v="828"/>
    <n v="473"/>
    <n v="27"/>
    <n v="109"/>
    <n v="28"/>
    <n v="513"/>
    <n v="389"/>
    <n v="2"/>
    <n v="37"/>
    <n v="9"/>
    <n v="44"/>
    <n v="29"/>
    <n v="4"/>
    <n v="2"/>
    <n v="1"/>
    <n v="0"/>
    <n v="0"/>
    <n v="1"/>
    <n v="0"/>
    <n v="0"/>
    <n v="0"/>
    <n v="0"/>
    <n v="0"/>
    <n v="0"/>
    <n v="0"/>
    <n v="0"/>
    <n v="0"/>
    <n v="0"/>
    <n v="0"/>
    <n v="0"/>
    <n v="0"/>
    <n v="2"/>
    <n v="0"/>
    <n v="141"/>
    <n v="1"/>
    <n v="233"/>
    <n v="924"/>
    <n v="593"/>
    <n v="454"/>
    <n v="36"/>
    <n v="13267"/>
    <n v="7922"/>
    <n v="0"/>
    <n v="75"/>
    <n v="1979"/>
    <n v="633"/>
    <n v="10132"/>
    <n v="25"/>
    <n v="0"/>
    <n v="0"/>
  </r>
  <r>
    <x v="6"/>
    <x v="30"/>
    <x v="70"/>
    <x v="0"/>
    <n v="42"/>
    <n v="1"/>
    <n v="1"/>
    <n v="0"/>
    <n v="0"/>
    <n v="26"/>
    <n v="4"/>
    <n v="1"/>
    <n v="0"/>
    <n v="0"/>
    <n v="0"/>
    <n v="0"/>
    <n v="0"/>
    <n v="93"/>
    <n v="71"/>
    <n v="4"/>
    <n v="3"/>
    <n v="1"/>
    <n v="255"/>
    <n v="148"/>
    <n v="22"/>
    <n v="21"/>
    <n v="1"/>
    <n v="220"/>
    <n v="108"/>
    <n v="23"/>
    <n v="33"/>
    <n v="1"/>
    <n v="33"/>
    <n v="15"/>
    <n v="5"/>
    <n v="6"/>
    <n v="1"/>
    <n v="13"/>
    <n v="8"/>
    <n v="1"/>
    <n v="0"/>
    <n v="0"/>
    <n v="0"/>
    <n v="0"/>
    <n v="0"/>
    <n v="0"/>
    <n v="0"/>
    <n v="0"/>
    <n v="0"/>
    <n v="0"/>
    <n v="0"/>
    <n v="0"/>
    <n v="0"/>
    <n v="0"/>
    <n v="0"/>
    <n v="0"/>
    <n v="0"/>
    <n v="0"/>
    <n v="1"/>
    <n v="0"/>
    <n v="36"/>
    <n v="0"/>
    <n v="84"/>
    <n v="204"/>
    <n v="154"/>
    <n v="21"/>
    <n v="12"/>
    <n v="1189"/>
    <n v="423"/>
    <n v="0"/>
    <n v="63"/>
    <n v="306"/>
    <n v="75"/>
    <n v="695"/>
    <n v="3"/>
    <n v="0"/>
    <n v="0"/>
  </r>
  <r>
    <x v="6"/>
    <x v="31"/>
    <x v="71"/>
    <x v="0"/>
    <n v="219"/>
    <n v="7"/>
    <n v="5"/>
    <n v="0"/>
    <n v="0"/>
    <n v="128"/>
    <n v="15"/>
    <n v="28"/>
    <n v="4"/>
    <n v="5"/>
    <n v="5"/>
    <n v="0"/>
    <n v="0"/>
    <n v="416"/>
    <n v="285"/>
    <n v="49"/>
    <n v="26"/>
    <n v="3"/>
    <n v="1756"/>
    <n v="818"/>
    <n v="193"/>
    <n v="263"/>
    <n v="35"/>
    <n v="1362"/>
    <n v="622"/>
    <n v="114"/>
    <n v="254"/>
    <n v="36"/>
    <n v="423"/>
    <n v="147"/>
    <n v="18"/>
    <n v="90"/>
    <n v="17"/>
    <n v="81"/>
    <n v="59"/>
    <n v="11"/>
    <n v="2"/>
    <n v="0"/>
    <n v="0"/>
    <n v="0"/>
    <n v="0"/>
    <n v="0"/>
    <n v="0"/>
    <n v="0"/>
    <n v="0"/>
    <n v="0"/>
    <n v="0"/>
    <n v="0"/>
    <n v="0"/>
    <n v="0"/>
    <n v="0"/>
    <n v="0"/>
    <n v="0"/>
    <n v="0"/>
    <n v="6"/>
    <n v="0"/>
    <n v="165"/>
    <n v="5"/>
    <n v="331"/>
    <n v="1210"/>
    <n v="917"/>
    <n v="282"/>
    <n v="65"/>
    <n v="8676"/>
    <n v="2791"/>
    <n v="0"/>
    <n v="270"/>
    <n v="2940"/>
    <n v="381"/>
    <n v="4739"/>
    <n v="16"/>
    <n v="0"/>
    <n v="0"/>
  </r>
  <r>
    <x v="6"/>
    <x v="31"/>
    <x v="72"/>
    <x v="0"/>
    <n v="193"/>
    <n v="3"/>
    <n v="3"/>
    <n v="1"/>
    <n v="1"/>
    <n v="92"/>
    <n v="41"/>
    <n v="3"/>
    <n v="10"/>
    <n v="3"/>
    <n v="3"/>
    <n v="0"/>
    <n v="0"/>
    <n v="613"/>
    <n v="429"/>
    <n v="76"/>
    <n v="13"/>
    <n v="4"/>
    <n v="1433"/>
    <n v="500"/>
    <n v="408"/>
    <n v="72"/>
    <n v="18"/>
    <n v="1109"/>
    <n v="507"/>
    <n v="165"/>
    <n v="149"/>
    <n v="8"/>
    <n v="172"/>
    <n v="36"/>
    <n v="52"/>
    <n v="18"/>
    <n v="10"/>
    <n v="86"/>
    <n v="50"/>
    <n v="20"/>
    <n v="0"/>
    <n v="0"/>
    <n v="0"/>
    <n v="0"/>
    <n v="0"/>
    <n v="0"/>
    <n v="0"/>
    <n v="0"/>
    <n v="0"/>
    <n v="0"/>
    <n v="0"/>
    <n v="0"/>
    <n v="0"/>
    <n v="0"/>
    <n v="0"/>
    <n v="0"/>
    <n v="0"/>
    <n v="0"/>
    <n v="3"/>
    <n v="1"/>
    <n v="134"/>
    <n v="3"/>
    <n v="505"/>
    <n v="884"/>
    <n v="752"/>
    <n v="77"/>
    <n v="64"/>
    <n v="7760"/>
    <n v="1594"/>
    <n v="0"/>
    <n v="1581"/>
    <n v="1996"/>
    <n v="517"/>
    <n v="3306"/>
    <n v="24"/>
    <n v="0"/>
    <n v="0"/>
  </r>
  <r>
    <x v="6"/>
    <x v="30"/>
    <x v="73"/>
    <x v="0"/>
    <n v="62"/>
    <n v="0"/>
    <n v="0"/>
    <n v="0"/>
    <n v="0"/>
    <n v="41"/>
    <n v="3"/>
    <n v="4"/>
    <n v="1"/>
    <n v="0"/>
    <n v="0"/>
    <n v="0"/>
    <n v="0"/>
    <n v="340"/>
    <n v="209"/>
    <n v="27"/>
    <n v="45"/>
    <n v="2"/>
    <n v="681"/>
    <n v="294"/>
    <n v="56"/>
    <n v="135"/>
    <n v="10"/>
    <n v="712"/>
    <n v="303"/>
    <n v="51"/>
    <n v="156"/>
    <n v="33"/>
    <n v="115"/>
    <n v="26"/>
    <n v="3"/>
    <n v="37"/>
    <n v="13"/>
    <n v="23"/>
    <n v="15"/>
    <n v="3"/>
    <n v="0"/>
    <n v="0"/>
    <n v="0"/>
    <n v="0"/>
    <n v="0"/>
    <n v="0"/>
    <n v="0"/>
    <n v="0"/>
    <n v="0"/>
    <n v="0"/>
    <n v="0"/>
    <n v="0"/>
    <n v="0"/>
    <n v="0"/>
    <n v="0"/>
    <n v="0"/>
    <n v="0"/>
    <n v="0"/>
    <n v="0"/>
    <n v="0"/>
    <n v="52"/>
    <n v="0"/>
    <n v="258"/>
    <n v="460"/>
    <n v="450"/>
    <n v="55"/>
    <n v="19"/>
    <n v="3002"/>
    <n v="899"/>
    <n v="0"/>
    <n v="105"/>
    <n v="934"/>
    <n v="292"/>
    <n v="1555"/>
    <n v="5"/>
    <n v="0"/>
    <n v="0"/>
  </r>
  <r>
    <x v="6"/>
    <x v="33"/>
    <x v="74"/>
    <x v="0"/>
    <n v="16"/>
    <n v="0"/>
    <n v="0"/>
    <n v="0"/>
    <n v="0"/>
    <n v="5"/>
    <n v="2"/>
    <n v="2"/>
    <n v="1"/>
    <n v="0"/>
    <n v="0"/>
    <n v="0"/>
    <n v="0"/>
    <n v="24"/>
    <n v="10"/>
    <n v="2"/>
    <n v="4"/>
    <n v="4"/>
    <n v="376"/>
    <n v="98"/>
    <n v="67"/>
    <n v="75"/>
    <n v="22"/>
    <n v="192"/>
    <n v="43"/>
    <n v="20"/>
    <n v="63"/>
    <n v="23"/>
    <n v="32"/>
    <n v="8"/>
    <n v="7"/>
    <n v="4"/>
    <n v="2"/>
    <n v="2"/>
    <n v="1"/>
    <n v="1"/>
    <n v="0"/>
    <n v="0"/>
    <n v="0"/>
    <n v="0"/>
    <n v="0"/>
    <n v="0"/>
    <n v="0"/>
    <n v="0"/>
    <n v="0"/>
    <n v="0"/>
    <n v="0"/>
    <n v="0"/>
    <n v="0"/>
    <n v="0"/>
    <n v="0"/>
    <n v="0"/>
    <n v="0"/>
    <n v="0"/>
    <n v="0"/>
    <n v="0"/>
    <n v="10"/>
    <n v="0"/>
    <n v="13"/>
    <n v="173"/>
    <n v="67"/>
    <n v="14"/>
    <n v="1"/>
    <n v="879"/>
    <n v="137"/>
    <n v="0"/>
    <n v="61"/>
    <n v="257"/>
    <n v="166"/>
    <n v="291"/>
    <n v="0"/>
    <n v="0"/>
    <n v="0"/>
  </r>
  <r>
    <x v="6"/>
    <x v="34"/>
    <x v="75"/>
    <x v="0"/>
    <n v="173"/>
    <n v="4"/>
    <n v="4"/>
    <n v="0"/>
    <n v="0"/>
    <n v="147"/>
    <n v="6"/>
    <n v="10"/>
    <n v="1"/>
    <n v="7"/>
    <n v="7"/>
    <n v="0"/>
    <n v="0"/>
    <n v="837"/>
    <n v="756"/>
    <n v="41"/>
    <n v="4"/>
    <n v="5"/>
    <n v="937"/>
    <n v="690"/>
    <n v="45"/>
    <n v="73"/>
    <n v="10"/>
    <n v="1595"/>
    <n v="1181"/>
    <n v="66"/>
    <n v="168"/>
    <n v="17"/>
    <n v="143"/>
    <n v="101"/>
    <n v="8"/>
    <n v="12"/>
    <n v="6"/>
    <n v="83"/>
    <n v="72"/>
    <n v="4"/>
    <n v="2"/>
    <n v="1"/>
    <n v="0"/>
    <n v="0"/>
    <n v="0"/>
    <n v="0"/>
    <n v="0"/>
    <n v="0"/>
    <n v="0"/>
    <n v="0"/>
    <n v="0"/>
    <n v="0"/>
    <n v="0"/>
    <n v="0"/>
    <n v="0"/>
    <n v="0"/>
    <n v="0"/>
    <n v="0"/>
    <n v="4"/>
    <n v="0"/>
    <n v="155"/>
    <n v="7"/>
    <n v="778"/>
    <n v="792"/>
    <n v="1321"/>
    <n v="111"/>
    <n v="76"/>
    <n v="7468"/>
    <n v="4231"/>
    <n v="0"/>
    <n v="158"/>
    <n v="1530"/>
    <n v="313"/>
    <n v="5175"/>
    <n v="39"/>
    <n v="0"/>
    <n v="0"/>
  </r>
  <r>
    <x v="6"/>
    <x v="30"/>
    <x v="76"/>
    <x v="0"/>
    <n v="67"/>
    <n v="1"/>
    <n v="1"/>
    <n v="0"/>
    <n v="0"/>
    <n v="45"/>
    <n v="7"/>
    <n v="2"/>
    <n v="0"/>
    <n v="1"/>
    <n v="1"/>
    <n v="0"/>
    <n v="0"/>
    <n v="167"/>
    <n v="123"/>
    <n v="24"/>
    <n v="1"/>
    <n v="0"/>
    <n v="585"/>
    <n v="294"/>
    <n v="122"/>
    <n v="19"/>
    <n v="7"/>
    <n v="476"/>
    <n v="212"/>
    <n v="146"/>
    <n v="23"/>
    <n v="6"/>
    <n v="110"/>
    <n v="53"/>
    <n v="12"/>
    <n v="15"/>
    <n v="2"/>
    <n v="35"/>
    <n v="26"/>
    <n v="4"/>
    <n v="0"/>
    <n v="0"/>
    <n v="0"/>
    <n v="0"/>
    <n v="0"/>
    <n v="0"/>
    <n v="0"/>
    <n v="0"/>
    <n v="0"/>
    <n v="0"/>
    <n v="0"/>
    <n v="0"/>
    <n v="0"/>
    <n v="0"/>
    <n v="0"/>
    <n v="0"/>
    <n v="0"/>
    <n v="0"/>
    <n v="1"/>
    <n v="0"/>
    <n v="56"/>
    <n v="1"/>
    <n v="140"/>
    <n v="410"/>
    <n v="290"/>
    <n v="77"/>
    <n v="31"/>
    <n v="3160"/>
    <n v="1198"/>
    <n v="0"/>
    <n v="214"/>
    <n v="859"/>
    <n v="69"/>
    <n v="1901"/>
    <n v="12"/>
    <n v="0"/>
    <n v="0"/>
  </r>
  <r>
    <x v="6"/>
    <x v="32"/>
    <x v="77"/>
    <x v="0"/>
    <n v="70"/>
    <n v="1"/>
    <n v="0"/>
    <n v="0"/>
    <n v="0"/>
    <n v="38"/>
    <n v="9"/>
    <n v="4"/>
    <n v="0"/>
    <n v="7"/>
    <n v="5"/>
    <n v="0"/>
    <n v="0"/>
    <n v="230"/>
    <n v="152"/>
    <n v="43"/>
    <n v="4"/>
    <n v="3"/>
    <n v="718"/>
    <n v="370"/>
    <n v="73"/>
    <n v="108"/>
    <n v="9"/>
    <n v="468"/>
    <n v="213"/>
    <n v="42"/>
    <n v="92"/>
    <n v="9"/>
    <n v="54"/>
    <n v="21"/>
    <n v="1"/>
    <n v="16"/>
    <n v="1"/>
    <n v="43"/>
    <n v="28"/>
    <n v="5"/>
    <n v="2"/>
    <n v="1"/>
    <n v="0"/>
    <n v="0"/>
    <n v="0"/>
    <n v="0"/>
    <n v="0"/>
    <n v="0"/>
    <n v="0"/>
    <n v="0"/>
    <n v="0"/>
    <n v="0"/>
    <n v="0"/>
    <n v="0"/>
    <n v="0"/>
    <n v="0"/>
    <n v="0"/>
    <n v="0"/>
    <n v="1"/>
    <n v="0"/>
    <n v="52"/>
    <n v="7"/>
    <n v="179"/>
    <n v="509"/>
    <n v="310"/>
    <n v="34"/>
    <n v="35"/>
    <n v="2833"/>
    <n v="1127"/>
    <n v="0"/>
    <n v="156"/>
    <n v="695"/>
    <n v="111"/>
    <n v="1749"/>
    <n v="5"/>
    <n v="0"/>
    <n v="0"/>
  </r>
  <r>
    <x v="6"/>
    <x v="33"/>
    <x v="78"/>
    <x v="0"/>
    <n v="85"/>
    <n v="1"/>
    <n v="1"/>
    <n v="1"/>
    <n v="1"/>
    <n v="52"/>
    <n v="2"/>
    <n v="10"/>
    <n v="4"/>
    <n v="6"/>
    <n v="5"/>
    <n v="1"/>
    <n v="0"/>
    <n v="99"/>
    <n v="73"/>
    <n v="1"/>
    <n v="4"/>
    <n v="3"/>
    <n v="699"/>
    <n v="373"/>
    <n v="13"/>
    <n v="121"/>
    <n v="29"/>
    <n v="479"/>
    <n v="241"/>
    <n v="6"/>
    <n v="91"/>
    <n v="27"/>
    <n v="236"/>
    <n v="139"/>
    <n v="2"/>
    <n v="23"/>
    <n v="15"/>
    <n v="19"/>
    <n v="10"/>
    <n v="3"/>
    <n v="1"/>
    <n v="2"/>
    <n v="0"/>
    <n v="0"/>
    <n v="0"/>
    <n v="0"/>
    <n v="0"/>
    <n v="0"/>
    <n v="0"/>
    <n v="0"/>
    <n v="0"/>
    <n v="0"/>
    <n v="0"/>
    <n v="0"/>
    <n v="0"/>
    <n v="0"/>
    <n v="0"/>
    <n v="0"/>
    <n v="1"/>
    <n v="1"/>
    <n v="65"/>
    <n v="5"/>
    <n v="83"/>
    <n v="508"/>
    <n v="340"/>
    <n v="179"/>
    <n v="12"/>
    <n v="5728"/>
    <n v="2755"/>
    <n v="0"/>
    <n v="28"/>
    <n v="863"/>
    <n v="747"/>
    <n v="3862"/>
    <n v="8"/>
    <n v="0"/>
    <n v="0"/>
  </r>
  <r>
    <x v="1"/>
    <x v="7"/>
    <x v="79"/>
    <x v="0"/>
    <n v="49"/>
    <n v="1"/>
    <n v="0"/>
    <n v="1"/>
    <n v="0"/>
    <n v="37"/>
    <n v="1"/>
    <n v="1"/>
    <n v="0"/>
    <n v="0"/>
    <n v="0"/>
    <n v="0"/>
    <n v="0"/>
    <n v="144"/>
    <n v="105"/>
    <n v="3"/>
    <n v="7"/>
    <n v="10"/>
    <n v="0"/>
    <n v="0"/>
    <n v="0"/>
    <n v="0"/>
    <n v="0"/>
    <n v="607"/>
    <n v="382"/>
    <n v="14"/>
    <n v="62"/>
    <n v="38"/>
    <n v="128"/>
    <n v="60"/>
    <n v="2"/>
    <n v="13"/>
    <n v="12"/>
    <n v="13"/>
    <n v="8"/>
    <n v="1"/>
    <n v="0"/>
    <n v="1"/>
    <n v="0"/>
    <n v="1"/>
    <n v="0"/>
    <n v="0"/>
    <n v="0"/>
    <n v="1"/>
    <n v="0"/>
    <n v="0"/>
    <n v="0"/>
    <n v="0"/>
    <n v="0"/>
    <n v="0"/>
    <n v="0"/>
    <n v="0"/>
    <n v="0"/>
    <n v="0"/>
    <n v="0"/>
    <n v="0"/>
    <n v="45"/>
    <n v="0"/>
    <n v="121"/>
    <n v="0"/>
    <n v="480"/>
    <n v="96"/>
    <n v="10"/>
    <n v="2299"/>
    <n v="948"/>
    <n v="0"/>
    <n v="27"/>
    <n v="319"/>
    <n v="366"/>
    <n v="1487"/>
    <n v="12"/>
    <n v="0"/>
    <n v="0"/>
  </r>
  <r>
    <x v="1"/>
    <x v="7"/>
    <x v="80"/>
    <x v="0"/>
    <n v="46"/>
    <n v="0"/>
    <n v="0"/>
    <n v="0"/>
    <n v="0"/>
    <n v="28"/>
    <n v="2"/>
    <n v="1"/>
    <n v="4"/>
    <n v="0"/>
    <n v="0"/>
    <n v="0"/>
    <n v="0"/>
    <n v="162"/>
    <n v="128"/>
    <n v="1"/>
    <n v="10"/>
    <n v="14"/>
    <n v="0"/>
    <n v="0"/>
    <n v="0"/>
    <n v="0"/>
    <n v="0"/>
    <n v="766"/>
    <n v="474"/>
    <n v="3"/>
    <n v="85"/>
    <n v="75"/>
    <n v="140"/>
    <n v="70"/>
    <n v="2"/>
    <n v="19"/>
    <n v="3"/>
    <n v="12"/>
    <n v="8"/>
    <n v="0"/>
    <n v="1"/>
    <n v="0"/>
    <n v="0"/>
    <n v="0"/>
    <n v="0"/>
    <n v="0"/>
    <n v="0"/>
    <n v="0"/>
    <n v="0"/>
    <n v="0"/>
    <n v="0"/>
    <n v="0"/>
    <n v="0"/>
    <n v="0"/>
    <n v="0"/>
    <n v="0"/>
    <n v="0"/>
    <n v="0"/>
    <n v="0"/>
    <n v="0"/>
    <n v="38"/>
    <n v="0"/>
    <n v="136"/>
    <n v="0"/>
    <n v="584"/>
    <n v="111"/>
    <n v="9"/>
    <n v="2688"/>
    <n v="1052"/>
    <n v="0"/>
    <n v="16"/>
    <n v="554"/>
    <n v="375"/>
    <n v="1645"/>
    <n v="6"/>
    <n v="0"/>
    <n v="0"/>
  </r>
  <r>
    <x v="1"/>
    <x v="5"/>
    <x v="81"/>
    <x v="0"/>
    <n v="84"/>
    <n v="4"/>
    <n v="4"/>
    <n v="1"/>
    <n v="1"/>
    <n v="66"/>
    <n v="3"/>
    <n v="4"/>
    <n v="3"/>
    <n v="9"/>
    <n v="9"/>
    <n v="0"/>
    <n v="0"/>
    <n v="591"/>
    <n v="547"/>
    <n v="12"/>
    <n v="4"/>
    <n v="4"/>
    <n v="726"/>
    <n v="546"/>
    <n v="22"/>
    <n v="23"/>
    <n v="21"/>
    <n v="765"/>
    <n v="597"/>
    <n v="2"/>
    <n v="15"/>
    <n v="50"/>
    <n v="91"/>
    <n v="45"/>
    <n v="3"/>
    <n v="4"/>
    <n v="4"/>
    <n v="44"/>
    <n v="40"/>
    <n v="1"/>
    <n v="0"/>
    <n v="0"/>
    <n v="0"/>
    <n v="0"/>
    <n v="0"/>
    <n v="0"/>
    <n v="0"/>
    <n v="0"/>
    <n v="0"/>
    <n v="0"/>
    <n v="0"/>
    <n v="0"/>
    <n v="0"/>
    <n v="0"/>
    <n v="0"/>
    <n v="0"/>
    <n v="0"/>
    <n v="0"/>
    <n v="4"/>
    <n v="1"/>
    <n v="74"/>
    <n v="9"/>
    <n v="566"/>
    <n v="646"/>
    <n v="690"/>
    <n v="75"/>
    <n v="43"/>
    <n v="2864"/>
    <n v="1748"/>
    <n v="0"/>
    <n v="25"/>
    <n v="47"/>
    <n v="393"/>
    <n v="2320"/>
    <n v="24"/>
    <n v="0"/>
    <n v="0"/>
  </r>
  <r>
    <x v="1"/>
    <x v="6"/>
    <x v="82"/>
    <x v="0"/>
    <n v="48"/>
    <n v="0"/>
    <n v="0"/>
    <n v="0"/>
    <n v="0"/>
    <n v="45"/>
    <n v="0"/>
    <n v="1"/>
    <n v="0"/>
    <n v="13"/>
    <n v="13"/>
    <n v="0"/>
    <n v="0"/>
    <n v="503"/>
    <n v="470"/>
    <n v="1"/>
    <n v="3"/>
    <n v="9"/>
    <n v="410"/>
    <n v="330"/>
    <n v="8"/>
    <n v="11"/>
    <n v="6"/>
    <n v="691"/>
    <n v="573"/>
    <n v="6"/>
    <n v="26"/>
    <n v="25"/>
    <n v="53"/>
    <n v="36"/>
    <n v="2"/>
    <n v="4"/>
    <n v="1"/>
    <n v="35"/>
    <n v="34"/>
    <n v="0"/>
    <n v="0"/>
    <n v="0"/>
    <n v="0"/>
    <n v="0"/>
    <n v="0"/>
    <n v="0"/>
    <n v="0"/>
    <n v="0"/>
    <n v="0"/>
    <n v="0"/>
    <n v="0"/>
    <n v="0"/>
    <n v="0"/>
    <n v="0"/>
    <n v="0"/>
    <n v="0"/>
    <n v="0"/>
    <n v="0"/>
    <n v="0"/>
    <n v="0"/>
    <n v="47"/>
    <n v="13"/>
    <n v="486"/>
    <n v="366"/>
    <n v="632"/>
    <n v="44"/>
    <n v="35"/>
    <n v="2394"/>
    <n v="1657"/>
    <n v="0"/>
    <n v="15"/>
    <n v="112"/>
    <n v="222"/>
    <n v="2003"/>
    <n v="23"/>
    <n v="0"/>
    <n v="0"/>
  </r>
  <r>
    <x v="1"/>
    <x v="6"/>
    <x v="83"/>
    <x v="0"/>
    <n v="50"/>
    <n v="0"/>
    <n v="0"/>
    <n v="0"/>
    <n v="0"/>
    <n v="36"/>
    <n v="0"/>
    <n v="0"/>
    <n v="6"/>
    <n v="1"/>
    <n v="0"/>
    <n v="0"/>
    <n v="1"/>
    <n v="354"/>
    <n v="191"/>
    <n v="0"/>
    <n v="0"/>
    <n v="51"/>
    <n v="357"/>
    <n v="214"/>
    <n v="0"/>
    <n v="0"/>
    <n v="66"/>
    <n v="624"/>
    <n v="360"/>
    <n v="1"/>
    <n v="3"/>
    <n v="128"/>
    <n v="47"/>
    <n v="25"/>
    <n v="0"/>
    <n v="0"/>
    <n v="10"/>
    <n v="2"/>
    <n v="1"/>
    <n v="0"/>
    <n v="0"/>
    <n v="1"/>
    <n v="0"/>
    <n v="0"/>
    <n v="0"/>
    <n v="0"/>
    <n v="0"/>
    <n v="0"/>
    <n v="0"/>
    <n v="0"/>
    <n v="0"/>
    <n v="0"/>
    <n v="0"/>
    <n v="0"/>
    <n v="0"/>
    <n v="0"/>
    <n v="0"/>
    <n v="0"/>
    <n v="0"/>
    <n v="0"/>
    <n v="40"/>
    <n v="0"/>
    <n v="204"/>
    <n v="260"/>
    <n v="437"/>
    <n v="33"/>
    <n v="1"/>
    <n v="2700"/>
    <n v="1104"/>
    <n v="0"/>
    <n v="1"/>
    <n v="10"/>
    <n v="827"/>
    <n v="1598"/>
    <n v="15"/>
    <n v="0"/>
    <n v="0"/>
  </r>
  <r>
    <x v="1"/>
    <x v="7"/>
    <x v="84"/>
    <x v="0"/>
    <n v="94"/>
    <n v="0"/>
    <n v="0"/>
    <n v="3"/>
    <n v="2"/>
    <n v="69"/>
    <n v="2"/>
    <n v="6"/>
    <n v="2"/>
    <n v="10"/>
    <n v="10"/>
    <n v="0"/>
    <n v="0"/>
    <n v="791"/>
    <n v="694"/>
    <n v="7"/>
    <n v="29"/>
    <n v="24"/>
    <n v="0"/>
    <n v="0"/>
    <n v="0"/>
    <n v="0"/>
    <n v="0"/>
    <n v="1565"/>
    <n v="1159"/>
    <n v="7"/>
    <n v="121"/>
    <n v="61"/>
    <n v="242"/>
    <n v="120"/>
    <n v="2"/>
    <n v="20"/>
    <n v="24"/>
    <n v="32"/>
    <n v="21"/>
    <n v="0"/>
    <n v="1"/>
    <n v="4"/>
    <n v="0"/>
    <n v="0"/>
    <n v="0"/>
    <n v="0"/>
    <n v="0"/>
    <n v="1"/>
    <n v="0"/>
    <n v="0"/>
    <n v="0"/>
    <n v="0"/>
    <n v="0"/>
    <n v="0"/>
    <n v="0"/>
    <n v="0"/>
    <n v="0"/>
    <n v="0"/>
    <n v="0"/>
    <n v="2"/>
    <n v="80"/>
    <n v="10"/>
    <n v="721"/>
    <n v="0"/>
    <n v="1349"/>
    <n v="186"/>
    <n v="24"/>
    <n v="5221"/>
    <n v="2900"/>
    <n v="0"/>
    <n v="43"/>
    <n v="316"/>
    <n v="792"/>
    <n v="3903"/>
    <n v="29"/>
    <n v="0"/>
    <n v="2"/>
  </r>
  <r>
    <x v="1"/>
    <x v="7"/>
    <x v="85"/>
    <x v="0"/>
    <n v="39"/>
    <n v="0"/>
    <n v="0"/>
    <n v="0"/>
    <n v="0"/>
    <n v="34"/>
    <n v="0"/>
    <n v="2"/>
    <n v="0"/>
    <n v="0"/>
    <n v="0"/>
    <n v="0"/>
    <n v="0"/>
    <n v="370"/>
    <n v="344"/>
    <n v="2"/>
    <n v="10"/>
    <n v="2"/>
    <n v="0"/>
    <n v="0"/>
    <n v="0"/>
    <n v="0"/>
    <n v="0"/>
    <n v="686"/>
    <n v="525"/>
    <n v="9"/>
    <n v="40"/>
    <n v="29"/>
    <n v="84"/>
    <n v="50"/>
    <n v="4"/>
    <n v="15"/>
    <n v="2"/>
    <n v="6"/>
    <n v="4"/>
    <n v="0"/>
    <n v="1"/>
    <n v="0"/>
    <n v="0"/>
    <n v="0"/>
    <n v="0"/>
    <n v="0"/>
    <n v="0"/>
    <n v="0"/>
    <n v="0"/>
    <n v="0"/>
    <n v="0"/>
    <n v="0"/>
    <n v="0"/>
    <n v="0"/>
    <n v="0"/>
    <n v="0"/>
    <n v="0"/>
    <n v="0"/>
    <n v="0"/>
    <n v="0"/>
    <n v="37"/>
    <n v="0"/>
    <n v="354"/>
    <n v="0"/>
    <n v="601"/>
    <n v="61"/>
    <n v="5"/>
    <n v="2249"/>
    <n v="1373"/>
    <n v="0"/>
    <n v="29"/>
    <n v="202"/>
    <n v="208"/>
    <n v="1750"/>
    <n v="16"/>
    <n v="0"/>
    <n v="0"/>
  </r>
  <r>
    <x v="1"/>
    <x v="5"/>
    <x v="9"/>
    <x v="0"/>
    <n v="133"/>
    <n v="2"/>
    <n v="2"/>
    <n v="0"/>
    <n v="0"/>
    <n v="120"/>
    <n v="1"/>
    <n v="1"/>
    <n v="3"/>
    <n v="66"/>
    <n v="64"/>
    <n v="2"/>
    <n v="0"/>
    <n v="834"/>
    <n v="783"/>
    <n v="17"/>
    <n v="4"/>
    <n v="3"/>
    <n v="0"/>
    <n v="0"/>
    <n v="0"/>
    <n v="0"/>
    <n v="0"/>
    <n v="1932"/>
    <n v="1563"/>
    <n v="53"/>
    <n v="66"/>
    <n v="56"/>
    <n v="359"/>
    <n v="214"/>
    <n v="19"/>
    <n v="7"/>
    <n v="23"/>
    <n v="81"/>
    <n v="76"/>
    <n v="2"/>
    <n v="0"/>
    <n v="0"/>
    <n v="0"/>
    <n v="0"/>
    <n v="0"/>
    <n v="0"/>
    <n v="0"/>
    <n v="0"/>
    <n v="0"/>
    <n v="0"/>
    <n v="0"/>
    <n v="0"/>
    <n v="0"/>
    <n v="0"/>
    <n v="0"/>
    <n v="0"/>
    <n v="0"/>
    <n v="0"/>
    <n v="2"/>
    <n v="0"/>
    <n v="127"/>
    <n v="64"/>
    <n v="799"/>
    <n v="0"/>
    <n v="1723"/>
    <n v="299"/>
    <n v="77"/>
    <n v="6991"/>
    <n v="4418"/>
    <n v="0"/>
    <n v="211"/>
    <n v="133"/>
    <n v="817"/>
    <n v="5629"/>
    <n v="58"/>
    <n v="0"/>
    <n v="0"/>
  </r>
  <r>
    <x v="1"/>
    <x v="7"/>
    <x v="86"/>
    <x v="0"/>
    <n v="40"/>
    <n v="0"/>
    <n v="0"/>
    <n v="0"/>
    <n v="0"/>
    <n v="30"/>
    <n v="2"/>
    <n v="3"/>
    <n v="2"/>
    <n v="0"/>
    <n v="0"/>
    <n v="0"/>
    <n v="0"/>
    <n v="266"/>
    <n v="229"/>
    <n v="6"/>
    <n v="12"/>
    <n v="6"/>
    <n v="0"/>
    <n v="0"/>
    <n v="0"/>
    <n v="0"/>
    <n v="0"/>
    <n v="756"/>
    <n v="510"/>
    <n v="5"/>
    <n v="70"/>
    <n v="35"/>
    <n v="145"/>
    <n v="64"/>
    <n v="0"/>
    <n v="22"/>
    <n v="9"/>
    <n v="14"/>
    <n v="10"/>
    <n v="0"/>
    <n v="1"/>
    <n v="2"/>
    <n v="0"/>
    <n v="0"/>
    <n v="0"/>
    <n v="0"/>
    <n v="0"/>
    <n v="0"/>
    <n v="0"/>
    <n v="0"/>
    <n v="0"/>
    <n v="0"/>
    <n v="0"/>
    <n v="0"/>
    <n v="0"/>
    <n v="0"/>
    <n v="0"/>
    <n v="0"/>
    <n v="0"/>
    <n v="0"/>
    <n v="33"/>
    <n v="0"/>
    <n v="240"/>
    <n v="0"/>
    <n v="629"/>
    <n v="101"/>
    <n v="11"/>
    <n v="2601"/>
    <n v="1239"/>
    <n v="0"/>
    <n v="17"/>
    <n v="394"/>
    <n v="284"/>
    <n v="1811"/>
    <n v="7"/>
    <n v="0"/>
    <n v="0"/>
  </r>
  <r>
    <x v="1"/>
    <x v="7"/>
    <x v="87"/>
    <x v="0"/>
    <n v="118"/>
    <n v="1"/>
    <n v="1"/>
    <n v="0"/>
    <n v="0"/>
    <n v="92"/>
    <n v="6"/>
    <n v="7"/>
    <n v="3"/>
    <n v="1"/>
    <n v="0"/>
    <n v="0"/>
    <n v="0"/>
    <n v="246"/>
    <n v="210"/>
    <n v="7"/>
    <n v="10"/>
    <n v="5"/>
    <n v="0"/>
    <n v="0"/>
    <n v="0"/>
    <n v="0"/>
    <n v="0"/>
    <n v="1226"/>
    <n v="837"/>
    <n v="16"/>
    <n v="138"/>
    <n v="36"/>
    <n v="414"/>
    <n v="235"/>
    <n v="8"/>
    <n v="30"/>
    <n v="30"/>
    <n v="20"/>
    <n v="13"/>
    <n v="0"/>
    <n v="1"/>
    <n v="0"/>
    <n v="0"/>
    <n v="0"/>
    <n v="0"/>
    <n v="0"/>
    <n v="0"/>
    <n v="0"/>
    <n v="0"/>
    <n v="0"/>
    <n v="0"/>
    <n v="0"/>
    <n v="0"/>
    <n v="0"/>
    <n v="0"/>
    <n v="0"/>
    <n v="0"/>
    <n v="0"/>
    <n v="1"/>
    <n v="0"/>
    <n v="99"/>
    <n v="1"/>
    <n v="219"/>
    <n v="0"/>
    <n v="1002"/>
    <n v="322"/>
    <n v="16"/>
    <n v="6101"/>
    <n v="3040"/>
    <n v="0"/>
    <n v="59"/>
    <n v="458"/>
    <n v="1051"/>
    <n v="4327"/>
    <n v="33"/>
    <n v="0"/>
    <n v="0"/>
  </r>
  <r>
    <x v="1"/>
    <x v="5"/>
    <x v="88"/>
    <x v="0"/>
    <n v="61"/>
    <n v="1"/>
    <n v="1"/>
    <n v="0"/>
    <n v="0"/>
    <n v="53"/>
    <n v="3"/>
    <n v="0"/>
    <n v="1"/>
    <n v="0"/>
    <n v="0"/>
    <n v="0"/>
    <n v="0"/>
    <n v="637"/>
    <n v="587"/>
    <n v="18"/>
    <n v="2"/>
    <n v="5"/>
    <n v="640"/>
    <n v="456"/>
    <n v="33"/>
    <n v="22"/>
    <n v="13"/>
    <n v="720"/>
    <n v="516"/>
    <n v="41"/>
    <n v="35"/>
    <n v="14"/>
    <n v="94"/>
    <n v="49"/>
    <n v="7"/>
    <n v="3"/>
    <n v="3"/>
    <n v="38"/>
    <n v="32"/>
    <n v="4"/>
    <n v="0"/>
    <n v="1"/>
    <n v="0"/>
    <n v="0"/>
    <n v="0"/>
    <n v="0"/>
    <n v="0"/>
    <n v="0"/>
    <n v="0"/>
    <n v="0"/>
    <n v="0"/>
    <n v="0"/>
    <n v="0"/>
    <n v="0"/>
    <n v="0"/>
    <n v="0"/>
    <n v="0"/>
    <n v="0"/>
    <n v="1"/>
    <n v="0"/>
    <n v="57"/>
    <n v="0"/>
    <n v="609"/>
    <n v="552"/>
    <n v="614"/>
    <n v="78"/>
    <n v="33"/>
    <n v="3194"/>
    <n v="1797"/>
    <n v="0"/>
    <n v="170"/>
    <n v="98"/>
    <n v="405"/>
    <n v="2415"/>
    <n v="24"/>
    <n v="0"/>
    <n v="0"/>
  </r>
  <r>
    <x v="1"/>
    <x v="7"/>
    <x v="12"/>
    <x v="0"/>
    <n v="40"/>
    <n v="1"/>
    <n v="0"/>
    <n v="2"/>
    <n v="2"/>
    <n v="31"/>
    <n v="0"/>
    <n v="3"/>
    <n v="2"/>
    <n v="35"/>
    <n v="35"/>
    <n v="0"/>
    <n v="0"/>
    <n v="271"/>
    <n v="230"/>
    <n v="9"/>
    <n v="5"/>
    <n v="10"/>
    <n v="0"/>
    <n v="0"/>
    <n v="0"/>
    <n v="0"/>
    <n v="0"/>
    <n v="655"/>
    <n v="448"/>
    <n v="9"/>
    <n v="60"/>
    <n v="35"/>
    <n v="141"/>
    <n v="64"/>
    <n v="3"/>
    <n v="14"/>
    <n v="9"/>
    <n v="23"/>
    <n v="20"/>
    <n v="2"/>
    <n v="0"/>
    <n v="0"/>
    <n v="0"/>
    <n v="0"/>
    <n v="1"/>
    <n v="0"/>
    <n v="0"/>
    <n v="0"/>
    <n v="0"/>
    <n v="0"/>
    <n v="0"/>
    <n v="0"/>
    <n v="0"/>
    <n v="0"/>
    <n v="0"/>
    <n v="0"/>
    <n v="0"/>
    <n v="0"/>
    <n v="0"/>
    <n v="2"/>
    <n v="35"/>
    <n v="35"/>
    <n v="243"/>
    <n v="0"/>
    <n v="537"/>
    <n v="105"/>
    <n v="21"/>
    <n v="2316"/>
    <n v="1138"/>
    <n v="0"/>
    <n v="36"/>
    <n v="133"/>
    <n v="406"/>
    <n v="1644"/>
    <n v="7"/>
    <n v="0"/>
    <n v="0"/>
  </r>
  <r>
    <x v="1"/>
    <x v="7"/>
    <x v="89"/>
    <x v="0"/>
    <n v="212"/>
    <n v="3"/>
    <n v="3"/>
    <n v="2"/>
    <n v="2"/>
    <n v="184"/>
    <n v="2"/>
    <n v="5"/>
    <n v="1"/>
    <n v="34"/>
    <n v="34"/>
    <n v="0"/>
    <n v="0"/>
    <n v="1832"/>
    <n v="1716"/>
    <n v="32"/>
    <n v="9"/>
    <n v="23"/>
    <n v="0"/>
    <n v="0"/>
    <n v="0"/>
    <n v="0"/>
    <n v="0"/>
    <n v="2940"/>
    <n v="2431"/>
    <n v="61"/>
    <n v="73"/>
    <n v="99"/>
    <n v="316"/>
    <n v="187"/>
    <n v="7"/>
    <n v="31"/>
    <n v="10"/>
    <n v="109"/>
    <n v="101"/>
    <n v="4"/>
    <n v="0"/>
    <n v="0"/>
    <n v="0"/>
    <n v="0"/>
    <n v="0"/>
    <n v="0"/>
    <n v="0"/>
    <n v="0"/>
    <n v="0"/>
    <n v="0"/>
    <n v="0"/>
    <n v="0"/>
    <n v="0"/>
    <n v="0"/>
    <n v="0"/>
    <n v="0"/>
    <n v="0"/>
    <n v="0"/>
    <n v="3"/>
    <n v="2"/>
    <n v="201"/>
    <n v="34"/>
    <n v="1764"/>
    <n v="0"/>
    <n v="2674"/>
    <n v="253"/>
    <n v="104"/>
    <n v="8956"/>
    <n v="6316"/>
    <n v="0"/>
    <n v="159"/>
    <n v="658"/>
    <n v="357"/>
    <n v="7603"/>
    <n v="89"/>
    <n v="0"/>
    <n v="1"/>
  </r>
  <r>
    <x v="1"/>
    <x v="7"/>
    <x v="90"/>
    <x v="0"/>
    <n v="55"/>
    <n v="1"/>
    <n v="1"/>
    <n v="0"/>
    <n v="0"/>
    <n v="39"/>
    <n v="0"/>
    <n v="4"/>
    <n v="1"/>
    <n v="1"/>
    <n v="1"/>
    <n v="0"/>
    <n v="0"/>
    <n v="295"/>
    <n v="247"/>
    <n v="0"/>
    <n v="18"/>
    <n v="7"/>
    <n v="0"/>
    <n v="0"/>
    <n v="0"/>
    <n v="0"/>
    <n v="0"/>
    <n v="942"/>
    <n v="658"/>
    <n v="3"/>
    <n v="95"/>
    <n v="27"/>
    <n v="145"/>
    <n v="63"/>
    <n v="1"/>
    <n v="18"/>
    <n v="22"/>
    <n v="23"/>
    <n v="16"/>
    <n v="0"/>
    <n v="1"/>
    <n v="0"/>
    <n v="0"/>
    <n v="0"/>
    <n v="0"/>
    <n v="0"/>
    <n v="0"/>
    <n v="0"/>
    <n v="0"/>
    <n v="0"/>
    <n v="0"/>
    <n v="0"/>
    <n v="0"/>
    <n v="0"/>
    <n v="0"/>
    <n v="0"/>
    <n v="0"/>
    <n v="0"/>
    <n v="1"/>
    <n v="0"/>
    <n v="48"/>
    <n v="1"/>
    <n v="263"/>
    <n v="0"/>
    <n v="786"/>
    <n v="94"/>
    <n v="19"/>
    <n v="3353"/>
    <n v="1626"/>
    <n v="0"/>
    <n v="7"/>
    <n v="187"/>
    <n v="670"/>
    <n v="2366"/>
    <n v="9"/>
    <n v="0"/>
    <n v="0"/>
  </r>
  <r>
    <x v="1"/>
    <x v="5"/>
    <x v="91"/>
    <x v="0"/>
    <n v="89"/>
    <n v="0"/>
    <n v="0"/>
    <n v="0"/>
    <n v="0"/>
    <n v="78"/>
    <n v="2"/>
    <n v="0"/>
    <n v="2"/>
    <n v="0"/>
    <n v="0"/>
    <n v="0"/>
    <n v="0"/>
    <n v="602"/>
    <n v="576"/>
    <n v="10"/>
    <n v="2"/>
    <n v="1"/>
    <n v="450"/>
    <n v="374"/>
    <n v="18"/>
    <n v="3"/>
    <n v="8"/>
    <n v="681"/>
    <n v="588"/>
    <n v="16"/>
    <n v="10"/>
    <n v="15"/>
    <n v="97"/>
    <n v="64"/>
    <n v="0"/>
    <n v="5"/>
    <n v="6"/>
    <n v="41"/>
    <n v="37"/>
    <n v="2"/>
    <n v="0"/>
    <n v="0"/>
    <n v="0"/>
    <n v="0"/>
    <n v="0"/>
    <n v="0"/>
    <n v="0"/>
    <n v="0"/>
    <n v="0"/>
    <n v="0"/>
    <n v="0"/>
    <n v="0"/>
    <n v="0"/>
    <n v="0"/>
    <n v="0"/>
    <n v="0"/>
    <n v="1"/>
    <n v="0"/>
    <n v="0"/>
    <n v="0"/>
    <n v="85"/>
    <n v="0"/>
    <n v="586"/>
    <n v="411"/>
    <n v="632"/>
    <n v="83"/>
    <n v="38"/>
    <n v="2605"/>
    <n v="1896"/>
    <n v="1"/>
    <n v="62"/>
    <n v="31"/>
    <n v="208"/>
    <n v="2255"/>
    <n v="38"/>
    <n v="0"/>
    <n v="0"/>
  </r>
  <r>
    <x v="1"/>
    <x v="5"/>
    <x v="92"/>
    <x v="0"/>
    <n v="62"/>
    <n v="0"/>
    <n v="0"/>
    <n v="0"/>
    <n v="0"/>
    <n v="58"/>
    <n v="1"/>
    <n v="0"/>
    <n v="0"/>
    <n v="0"/>
    <n v="0"/>
    <n v="0"/>
    <n v="0"/>
    <n v="391"/>
    <n v="351"/>
    <n v="9"/>
    <n v="4"/>
    <n v="6"/>
    <n v="411"/>
    <n v="313"/>
    <n v="18"/>
    <n v="10"/>
    <n v="8"/>
    <n v="622"/>
    <n v="463"/>
    <n v="15"/>
    <n v="42"/>
    <n v="15"/>
    <n v="64"/>
    <n v="37"/>
    <n v="5"/>
    <n v="1"/>
    <n v="3"/>
    <n v="23"/>
    <n v="19"/>
    <n v="2"/>
    <n v="0"/>
    <n v="0"/>
    <n v="0"/>
    <n v="0"/>
    <n v="0"/>
    <n v="0"/>
    <n v="0"/>
    <n v="0"/>
    <n v="0"/>
    <n v="0"/>
    <n v="0"/>
    <n v="0"/>
    <n v="0"/>
    <n v="0"/>
    <n v="0"/>
    <n v="0"/>
    <n v="0"/>
    <n v="0"/>
    <n v="0"/>
    <n v="0"/>
    <n v="61"/>
    <n v="0"/>
    <n v="371"/>
    <n v="372"/>
    <n v="539"/>
    <n v="55"/>
    <n v="21"/>
    <n v="2239"/>
    <n v="1389"/>
    <n v="0"/>
    <n v="69"/>
    <n v="119"/>
    <n v="237"/>
    <n v="1767"/>
    <n v="31"/>
    <n v="0"/>
    <n v="0"/>
  </r>
  <r>
    <x v="2"/>
    <x v="10"/>
    <x v="93"/>
    <x v="0"/>
    <n v="156"/>
    <n v="2"/>
    <n v="0"/>
    <n v="0"/>
    <n v="0"/>
    <n v="91"/>
    <n v="9"/>
    <n v="21"/>
    <n v="3"/>
    <n v="1"/>
    <n v="1"/>
    <n v="0"/>
    <n v="0"/>
    <n v="375"/>
    <n v="276"/>
    <n v="28"/>
    <n v="14"/>
    <n v="2"/>
    <n v="1523"/>
    <n v="779"/>
    <n v="64"/>
    <n v="220"/>
    <n v="55"/>
    <n v="1000"/>
    <n v="484"/>
    <n v="9"/>
    <n v="235"/>
    <n v="43"/>
    <n v="161"/>
    <n v="69"/>
    <n v="3"/>
    <n v="15"/>
    <n v="30"/>
    <n v="59"/>
    <n v="50"/>
    <n v="3"/>
    <n v="2"/>
    <n v="0"/>
    <n v="0"/>
    <n v="2"/>
    <n v="0"/>
    <n v="0"/>
    <n v="0"/>
    <n v="0"/>
    <n v="0"/>
    <n v="0"/>
    <n v="0"/>
    <n v="0"/>
    <n v="0"/>
    <n v="0"/>
    <n v="0"/>
    <n v="0"/>
    <n v="0"/>
    <n v="0"/>
    <n v="0"/>
    <n v="0"/>
    <n v="120"/>
    <n v="1"/>
    <n v="324"/>
    <n v="1114"/>
    <n v="685"/>
    <n v="107"/>
    <n v="53"/>
    <n v="6973"/>
    <n v="2108"/>
    <n v="0"/>
    <n v="72"/>
    <n v="618"/>
    <n v="2232"/>
    <n v="3738"/>
    <n v="25"/>
    <n v="0"/>
    <n v="0"/>
  </r>
  <r>
    <x v="2"/>
    <x v="13"/>
    <x v="94"/>
    <x v="0"/>
    <n v="7"/>
    <n v="0"/>
    <n v="0"/>
    <n v="0"/>
    <n v="0"/>
    <n v="5"/>
    <n v="0"/>
    <n v="1"/>
    <n v="1"/>
    <n v="0"/>
    <n v="0"/>
    <n v="0"/>
    <n v="0"/>
    <n v="56"/>
    <n v="52"/>
    <n v="0"/>
    <n v="0"/>
    <n v="1"/>
    <n v="274"/>
    <n v="189"/>
    <n v="3"/>
    <n v="14"/>
    <n v="10"/>
    <n v="206"/>
    <n v="127"/>
    <n v="2"/>
    <n v="9"/>
    <n v="40"/>
    <n v="55"/>
    <n v="37"/>
    <n v="3"/>
    <n v="2"/>
    <n v="4"/>
    <n v="1"/>
    <n v="0"/>
    <n v="0"/>
    <n v="0"/>
    <n v="0"/>
    <n v="0"/>
    <n v="0"/>
    <n v="0"/>
    <n v="0"/>
    <n v="0"/>
    <n v="0"/>
    <n v="0"/>
    <n v="0"/>
    <n v="0"/>
    <n v="0"/>
    <n v="0"/>
    <n v="0"/>
    <n v="0"/>
    <n v="0"/>
    <n v="0"/>
    <n v="0"/>
    <n v="0"/>
    <n v="0"/>
    <n v="5"/>
    <n v="0"/>
    <n v="54"/>
    <n v="240"/>
    <n v="153"/>
    <n v="46"/>
    <n v="1"/>
    <n v="2305"/>
    <n v="835"/>
    <n v="0"/>
    <n v="8"/>
    <n v="101"/>
    <n v="728"/>
    <n v="1374"/>
    <n v="1"/>
    <n v="0"/>
    <n v="0"/>
  </r>
  <r>
    <x v="2"/>
    <x v="35"/>
    <x v="95"/>
    <x v="0"/>
    <n v="34"/>
    <n v="0"/>
    <n v="0"/>
    <n v="0"/>
    <n v="0"/>
    <n v="19"/>
    <n v="0"/>
    <n v="2"/>
    <n v="0"/>
    <n v="2"/>
    <n v="2"/>
    <n v="0"/>
    <n v="0"/>
    <n v="83"/>
    <n v="68"/>
    <n v="0"/>
    <n v="1"/>
    <n v="2"/>
    <n v="895"/>
    <n v="560"/>
    <n v="5"/>
    <n v="28"/>
    <n v="9"/>
    <n v="305"/>
    <n v="199"/>
    <n v="1"/>
    <n v="18"/>
    <n v="7"/>
    <n v="112"/>
    <n v="46"/>
    <n v="1"/>
    <n v="5"/>
    <n v="2"/>
    <n v="7"/>
    <n v="4"/>
    <n v="0"/>
    <n v="0"/>
    <n v="0"/>
    <n v="0"/>
    <n v="0"/>
    <n v="0"/>
    <n v="0"/>
    <n v="0"/>
    <n v="0"/>
    <n v="0"/>
    <n v="0"/>
    <n v="0"/>
    <n v="0"/>
    <n v="0"/>
    <n v="0"/>
    <n v="0"/>
    <n v="0"/>
    <n v="0"/>
    <n v="0"/>
    <n v="0"/>
    <n v="0"/>
    <n v="30"/>
    <n v="2"/>
    <n v="78"/>
    <n v="833"/>
    <n v="276"/>
    <n v="98"/>
    <n v="7"/>
    <n v="3145"/>
    <n v="1017"/>
    <n v="0"/>
    <n v="17"/>
    <n v="376"/>
    <n v="539"/>
    <n v="2078"/>
    <n v="3"/>
    <n v="0"/>
    <n v="0"/>
  </r>
  <r>
    <x v="2"/>
    <x v="36"/>
    <x v="96"/>
    <x v="0"/>
    <n v="94"/>
    <n v="0"/>
    <n v="0"/>
    <n v="1"/>
    <n v="1"/>
    <n v="63"/>
    <n v="4"/>
    <n v="2"/>
    <n v="2"/>
    <n v="14"/>
    <n v="13"/>
    <n v="0"/>
    <n v="0"/>
    <n v="346"/>
    <n v="262"/>
    <n v="20"/>
    <n v="4"/>
    <n v="5"/>
    <n v="1186"/>
    <n v="675"/>
    <n v="57"/>
    <n v="113"/>
    <n v="28"/>
    <n v="617"/>
    <n v="349"/>
    <n v="14"/>
    <n v="85"/>
    <n v="21"/>
    <n v="167"/>
    <n v="86"/>
    <n v="7"/>
    <n v="19"/>
    <n v="6"/>
    <n v="70"/>
    <n v="58"/>
    <n v="6"/>
    <n v="0"/>
    <n v="0"/>
    <n v="0"/>
    <n v="0"/>
    <n v="0"/>
    <n v="0"/>
    <n v="0"/>
    <n v="0"/>
    <n v="0"/>
    <n v="0"/>
    <n v="0"/>
    <n v="0"/>
    <n v="0"/>
    <n v="1"/>
    <n v="1"/>
    <n v="2"/>
    <n v="0"/>
    <n v="0"/>
    <n v="0"/>
    <n v="1"/>
    <n v="84"/>
    <n v="14"/>
    <n v="311"/>
    <n v="943"/>
    <n v="477"/>
    <n v="127"/>
    <n v="63"/>
    <n v="3571"/>
    <n v="1175"/>
    <n v="2"/>
    <n v="83"/>
    <n v="379"/>
    <n v="716"/>
    <n v="2219"/>
    <n v="25"/>
    <n v="0"/>
    <n v="1"/>
  </r>
  <r>
    <x v="2"/>
    <x v="10"/>
    <x v="97"/>
    <x v="0"/>
    <n v="195"/>
    <n v="1"/>
    <n v="1"/>
    <n v="0"/>
    <n v="0"/>
    <n v="128"/>
    <n v="8"/>
    <n v="19"/>
    <n v="1"/>
    <n v="0"/>
    <n v="0"/>
    <n v="0"/>
    <n v="0"/>
    <n v="151"/>
    <n v="97"/>
    <n v="6"/>
    <n v="19"/>
    <n v="2"/>
    <n v="1427"/>
    <n v="878"/>
    <n v="51"/>
    <n v="166"/>
    <n v="14"/>
    <n v="1065"/>
    <n v="576"/>
    <n v="37"/>
    <n v="186"/>
    <n v="37"/>
    <n v="526"/>
    <n v="332"/>
    <n v="15"/>
    <n v="59"/>
    <n v="7"/>
    <n v="26"/>
    <n v="16"/>
    <n v="3"/>
    <n v="2"/>
    <n v="0"/>
    <n v="0"/>
    <n v="0"/>
    <n v="0"/>
    <n v="0"/>
    <n v="0"/>
    <n v="0"/>
    <n v="0"/>
    <n v="0"/>
    <n v="0"/>
    <n v="0"/>
    <n v="0"/>
    <n v="0"/>
    <n v="0"/>
    <n v="0"/>
    <n v="0"/>
    <n v="0"/>
    <n v="1"/>
    <n v="0"/>
    <n v="159"/>
    <n v="0"/>
    <n v="113"/>
    <n v="1149"/>
    <n v="758"/>
    <n v="429"/>
    <n v="20"/>
    <n v="13594"/>
    <n v="6808"/>
    <n v="0"/>
    <n v="211"/>
    <n v="3100"/>
    <n v="503"/>
    <n v="9243"/>
    <n v="53"/>
    <n v="0"/>
    <n v="0"/>
  </r>
  <r>
    <x v="2"/>
    <x v="13"/>
    <x v="98"/>
    <x v="0"/>
    <n v="62"/>
    <n v="1"/>
    <n v="0"/>
    <n v="4"/>
    <n v="3"/>
    <n v="40"/>
    <n v="6"/>
    <n v="1"/>
    <n v="3"/>
    <n v="79"/>
    <n v="62"/>
    <n v="2"/>
    <n v="0"/>
    <n v="194"/>
    <n v="148"/>
    <n v="21"/>
    <n v="3"/>
    <n v="7"/>
    <n v="905"/>
    <n v="523"/>
    <n v="67"/>
    <n v="42"/>
    <n v="24"/>
    <n v="438"/>
    <n v="215"/>
    <n v="77"/>
    <n v="11"/>
    <n v="33"/>
    <n v="82"/>
    <n v="29"/>
    <n v="4"/>
    <n v="6"/>
    <n v="12"/>
    <n v="63"/>
    <n v="48"/>
    <n v="6"/>
    <n v="0"/>
    <n v="2"/>
    <n v="0"/>
    <n v="1"/>
    <n v="0"/>
    <n v="0"/>
    <n v="0"/>
    <n v="1"/>
    <n v="0"/>
    <n v="0"/>
    <n v="0"/>
    <n v="0"/>
    <n v="0"/>
    <n v="0"/>
    <n v="0"/>
    <n v="0"/>
    <n v="0"/>
    <n v="0"/>
    <n v="0"/>
    <n v="3"/>
    <n v="52"/>
    <n v="72"/>
    <n v="162"/>
    <n v="742"/>
    <n v="305"/>
    <n v="57"/>
    <n v="54"/>
    <n v="3754"/>
    <n v="1062"/>
    <n v="0"/>
    <n v="197"/>
    <n v="115"/>
    <n v="1112"/>
    <n v="2150"/>
    <n v="11"/>
    <n v="0"/>
    <n v="2"/>
  </r>
  <r>
    <x v="2"/>
    <x v="36"/>
    <x v="99"/>
    <x v="0"/>
    <n v="73"/>
    <n v="0"/>
    <n v="0"/>
    <n v="0"/>
    <n v="0"/>
    <n v="39"/>
    <n v="12"/>
    <n v="0"/>
    <n v="1"/>
    <n v="1"/>
    <n v="1"/>
    <n v="0"/>
    <n v="0"/>
    <n v="312"/>
    <n v="243"/>
    <n v="34"/>
    <n v="0"/>
    <n v="3"/>
    <n v="956"/>
    <n v="508"/>
    <n v="163"/>
    <n v="13"/>
    <n v="53"/>
    <n v="805"/>
    <n v="367"/>
    <n v="193"/>
    <n v="9"/>
    <n v="68"/>
    <n v="160"/>
    <n v="79"/>
    <n v="8"/>
    <n v="19"/>
    <n v="11"/>
    <n v="34"/>
    <n v="24"/>
    <n v="4"/>
    <n v="0"/>
    <n v="0"/>
    <n v="0"/>
    <n v="0"/>
    <n v="0"/>
    <n v="0"/>
    <n v="0"/>
    <n v="0"/>
    <n v="0"/>
    <n v="0"/>
    <n v="0"/>
    <n v="0"/>
    <n v="0"/>
    <n v="0"/>
    <n v="0"/>
    <n v="0"/>
    <n v="0"/>
    <n v="0"/>
    <n v="0"/>
    <n v="0"/>
    <n v="57"/>
    <n v="1"/>
    <n v="273"/>
    <n v="695"/>
    <n v="514"/>
    <n v="116"/>
    <n v="28"/>
    <n v="6202"/>
    <n v="1947"/>
    <n v="0"/>
    <n v="276"/>
    <n v="177"/>
    <n v="2231"/>
    <n v="3257"/>
    <n v="18"/>
    <n v="0"/>
    <n v="0"/>
  </r>
  <r>
    <x v="2"/>
    <x v="37"/>
    <x v="100"/>
    <x v="0"/>
    <n v="95"/>
    <n v="0"/>
    <n v="0"/>
    <n v="0"/>
    <n v="0"/>
    <n v="60"/>
    <n v="1"/>
    <n v="9"/>
    <n v="3"/>
    <n v="0"/>
    <n v="0"/>
    <n v="0"/>
    <n v="0"/>
    <n v="363"/>
    <n v="287"/>
    <n v="7"/>
    <n v="15"/>
    <n v="4"/>
    <n v="1260"/>
    <n v="754"/>
    <n v="10"/>
    <n v="134"/>
    <n v="35"/>
    <n v="873"/>
    <n v="462"/>
    <n v="2"/>
    <n v="19"/>
    <n v="189"/>
    <n v="188"/>
    <n v="80"/>
    <n v="0"/>
    <n v="10"/>
    <n v="21"/>
    <n v="27"/>
    <n v="22"/>
    <n v="0"/>
    <n v="2"/>
    <n v="0"/>
    <n v="0"/>
    <n v="0"/>
    <n v="0"/>
    <n v="0"/>
    <n v="0"/>
    <n v="0"/>
    <n v="0"/>
    <n v="0"/>
    <n v="0"/>
    <n v="0"/>
    <n v="0"/>
    <n v="0"/>
    <n v="0"/>
    <n v="0"/>
    <n v="0"/>
    <n v="0"/>
    <n v="0"/>
    <n v="0"/>
    <n v="78"/>
    <n v="0"/>
    <n v="334"/>
    <n v="1054"/>
    <n v="646"/>
    <n v="147"/>
    <n v="25"/>
    <n v="4830"/>
    <n v="1757"/>
    <n v="0"/>
    <n v="15"/>
    <n v="91"/>
    <n v="1451"/>
    <n v="3119"/>
    <n v="6"/>
    <n v="0"/>
    <n v="0"/>
  </r>
  <r>
    <x v="2"/>
    <x v="13"/>
    <x v="18"/>
    <x v="0"/>
    <n v="37"/>
    <n v="1"/>
    <n v="1"/>
    <n v="1"/>
    <n v="1"/>
    <n v="25"/>
    <n v="1"/>
    <n v="3"/>
    <n v="1"/>
    <n v="1"/>
    <n v="1"/>
    <n v="0"/>
    <n v="0"/>
    <n v="139"/>
    <n v="96"/>
    <n v="11"/>
    <n v="1"/>
    <n v="6"/>
    <n v="817"/>
    <n v="513"/>
    <n v="22"/>
    <n v="57"/>
    <n v="18"/>
    <n v="379"/>
    <n v="198"/>
    <n v="8"/>
    <n v="58"/>
    <n v="33"/>
    <n v="83"/>
    <n v="30"/>
    <n v="2"/>
    <n v="5"/>
    <n v="7"/>
    <n v="10"/>
    <n v="7"/>
    <n v="1"/>
    <n v="1"/>
    <n v="0"/>
    <n v="0"/>
    <n v="0"/>
    <n v="0"/>
    <n v="0"/>
    <n v="0"/>
    <n v="0"/>
    <n v="0"/>
    <n v="0"/>
    <n v="0"/>
    <n v="0"/>
    <n v="0"/>
    <n v="0"/>
    <n v="0"/>
    <n v="0"/>
    <n v="0"/>
    <n v="0"/>
    <n v="1"/>
    <n v="1"/>
    <n v="31"/>
    <n v="1"/>
    <n v="114"/>
    <n v="697"/>
    <n v="269"/>
    <n v="65"/>
    <n v="8"/>
    <n v="2649"/>
    <n v="944"/>
    <n v="0"/>
    <n v="24"/>
    <n v="184"/>
    <n v="653"/>
    <n v="1665"/>
    <n v="5"/>
    <n v="0"/>
    <n v="0"/>
  </r>
  <r>
    <x v="2"/>
    <x v="35"/>
    <x v="101"/>
    <x v="0"/>
    <n v="11"/>
    <n v="1"/>
    <n v="0"/>
    <n v="0"/>
    <n v="0"/>
    <n v="4"/>
    <n v="0"/>
    <n v="4"/>
    <n v="0"/>
    <n v="0"/>
    <n v="0"/>
    <n v="0"/>
    <n v="0"/>
    <n v="29"/>
    <n v="11"/>
    <n v="2"/>
    <n v="8"/>
    <n v="5"/>
    <n v="161"/>
    <n v="53"/>
    <n v="0"/>
    <n v="45"/>
    <n v="14"/>
    <n v="194"/>
    <n v="56"/>
    <n v="0"/>
    <n v="69"/>
    <n v="30"/>
    <n v="19"/>
    <n v="7"/>
    <n v="0"/>
    <n v="1"/>
    <n v="5"/>
    <n v="1"/>
    <n v="1"/>
    <n v="0"/>
    <n v="0"/>
    <n v="0"/>
    <n v="0"/>
    <n v="0"/>
    <n v="1"/>
    <n v="0"/>
    <n v="0"/>
    <n v="0"/>
    <n v="0"/>
    <n v="0"/>
    <n v="0"/>
    <n v="0"/>
    <n v="0"/>
    <n v="0"/>
    <n v="0"/>
    <n v="0"/>
    <n v="0"/>
    <n v="0"/>
    <n v="0"/>
    <n v="0"/>
    <n v="7"/>
    <n v="0"/>
    <n v="14"/>
    <n v="89"/>
    <n v="94"/>
    <n v="12"/>
    <n v="1"/>
    <n v="1355"/>
    <n v="196"/>
    <n v="0"/>
    <n v="3"/>
    <n v="86"/>
    <n v="765"/>
    <n v="442"/>
    <n v="0"/>
    <n v="0"/>
    <n v="0"/>
  </r>
  <r>
    <x v="2"/>
    <x v="10"/>
    <x v="19"/>
    <x v="0"/>
    <n v="114"/>
    <n v="1"/>
    <n v="1"/>
    <n v="7"/>
    <n v="6"/>
    <n v="67"/>
    <n v="23"/>
    <n v="2"/>
    <n v="1"/>
    <n v="53"/>
    <n v="44"/>
    <n v="4"/>
    <n v="0"/>
    <n v="245"/>
    <n v="128"/>
    <n v="64"/>
    <n v="2"/>
    <n v="10"/>
    <n v="1384"/>
    <n v="604"/>
    <n v="383"/>
    <n v="22"/>
    <n v="42"/>
    <n v="1106"/>
    <n v="409"/>
    <n v="381"/>
    <n v="14"/>
    <n v="69"/>
    <n v="124"/>
    <n v="51"/>
    <n v="6"/>
    <n v="9"/>
    <n v="21"/>
    <n v="26"/>
    <n v="23"/>
    <n v="1"/>
    <n v="0"/>
    <n v="0"/>
    <n v="0"/>
    <n v="0"/>
    <n v="0"/>
    <n v="0"/>
    <n v="0"/>
    <n v="0"/>
    <n v="0"/>
    <n v="0"/>
    <n v="0"/>
    <n v="0"/>
    <n v="0"/>
    <n v="0"/>
    <n v="0"/>
    <n v="0"/>
    <n v="0"/>
    <n v="0"/>
    <n v="1"/>
    <n v="7"/>
    <n v="85"/>
    <n v="48"/>
    <n v="162"/>
    <n v="884"/>
    <n v="609"/>
    <n v="85"/>
    <n v="25"/>
    <n v="6369"/>
    <n v="1452"/>
    <n v="0"/>
    <n v="508"/>
    <n v="189"/>
    <n v="2755"/>
    <n v="2681"/>
    <n v="19"/>
    <n v="0"/>
    <n v="2"/>
  </r>
  <r>
    <x v="3"/>
    <x v="15"/>
    <x v="102"/>
    <x v="0"/>
    <n v="71"/>
    <n v="0"/>
    <n v="0"/>
    <n v="0"/>
    <n v="0"/>
    <n v="55"/>
    <n v="2"/>
    <n v="3"/>
    <n v="1"/>
    <n v="3"/>
    <n v="3"/>
    <n v="0"/>
    <n v="0"/>
    <n v="268"/>
    <n v="220"/>
    <n v="7"/>
    <n v="11"/>
    <n v="0"/>
    <n v="855"/>
    <n v="530"/>
    <n v="21"/>
    <n v="93"/>
    <n v="6"/>
    <n v="521"/>
    <n v="291"/>
    <n v="6"/>
    <n v="81"/>
    <n v="35"/>
    <n v="139"/>
    <n v="68"/>
    <n v="1"/>
    <n v="17"/>
    <n v="1"/>
    <n v="19"/>
    <n v="15"/>
    <n v="2"/>
    <n v="0"/>
    <n v="0"/>
    <n v="0"/>
    <n v="0"/>
    <n v="0"/>
    <n v="0"/>
    <n v="0"/>
    <n v="0"/>
    <n v="0"/>
    <n v="0"/>
    <n v="0"/>
    <n v="0"/>
    <n v="0"/>
    <n v="0"/>
    <n v="0"/>
    <n v="0"/>
    <n v="0"/>
    <n v="0"/>
    <n v="0"/>
    <n v="0"/>
    <n v="64"/>
    <n v="3"/>
    <n v="243"/>
    <n v="707"/>
    <n v="385"/>
    <n v="115"/>
    <n v="17"/>
    <n v="3524"/>
    <n v="1470"/>
    <n v="0"/>
    <n v="25"/>
    <n v="782"/>
    <n v="281"/>
    <n v="2311"/>
    <n v="19"/>
    <n v="0"/>
    <n v="0"/>
  </r>
  <r>
    <x v="3"/>
    <x v="14"/>
    <x v="21"/>
    <x v="0"/>
    <n v="88"/>
    <n v="1"/>
    <n v="1"/>
    <n v="0"/>
    <n v="0"/>
    <n v="55"/>
    <n v="4"/>
    <n v="7"/>
    <n v="3"/>
    <n v="0"/>
    <n v="0"/>
    <n v="0"/>
    <n v="0"/>
    <n v="214"/>
    <n v="159"/>
    <n v="13"/>
    <n v="7"/>
    <n v="2"/>
    <n v="714"/>
    <n v="381"/>
    <n v="11"/>
    <n v="115"/>
    <n v="6"/>
    <n v="411"/>
    <n v="202"/>
    <n v="3"/>
    <n v="70"/>
    <n v="29"/>
    <n v="66"/>
    <n v="25"/>
    <n v="0"/>
    <n v="16"/>
    <n v="1"/>
    <n v="6"/>
    <n v="5"/>
    <n v="0"/>
    <n v="0"/>
    <n v="0"/>
    <n v="0"/>
    <n v="0"/>
    <n v="0"/>
    <n v="0"/>
    <n v="0"/>
    <n v="0"/>
    <n v="0"/>
    <n v="0"/>
    <n v="0"/>
    <n v="0"/>
    <n v="0"/>
    <n v="0"/>
    <n v="0"/>
    <n v="0"/>
    <n v="0"/>
    <n v="0"/>
    <n v="1"/>
    <n v="0"/>
    <n v="71"/>
    <n v="0"/>
    <n v="188"/>
    <n v="559"/>
    <n v="303"/>
    <n v="43"/>
    <n v="5"/>
    <n v="2844"/>
    <n v="870"/>
    <n v="0"/>
    <n v="34"/>
    <n v="768"/>
    <n v="197"/>
    <n v="1723"/>
    <n v="15"/>
    <n v="0"/>
    <n v="0"/>
  </r>
  <r>
    <x v="3"/>
    <x v="14"/>
    <x v="22"/>
    <x v="0"/>
    <n v="113"/>
    <n v="0"/>
    <n v="0"/>
    <n v="2"/>
    <n v="2"/>
    <n v="87"/>
    <n v="0"/>
    <n v="5"/>
    <n v="2"/>
    <n v="106"/>
    <n v="92"/>
    <n v="4"/>
    <n v="1"/>
    <n v="545"/>
    <n v="440"/>
    <n v="9"/>
    <n v="31"/>
    <n v="3"/>
    <n v="1449"/>
    <n v="926"/>
    <n v="15"/>
    <n v="157"/>
    <n v="22"/>
    <n v="1123"/>
    <n v="731"/>
    <n v="6"/>
    <n v="174"/>
    <n v="22"/>
    <n v="199"/>
    <n v="83"/>
    <n v="1"/>
    <n v="20"/>
    <n v="13"/>
    <n v="77"/>
    <n v="66"/>
    <n v="3"/>
    <n v="1"/>
    <n v="0"/>
    <n v="0"/>
    <n v="0"/>
    <n v="0"/>
    <n v="0"/>
    <n v="0"/>
    <n v="0"/>
    <n v="0"/>
    <n v="0"/>
    <n v="0"/>
    <n v="0"/>
    <n v="0"/>
    <n v="0"/>
    <n v="0"/>
    <n v="0"/>
    <n v="0"/>
    <n v="0"/>
    <n v="0"/>
    <n v="2"/>
    <n v="103"/>
    <n v="97"/>
    <n v="493"/>
    <n v="1212"/>
    <n v="906"/>
    <n v="154"/>
    <n v="72"/>
    <n v="5898"/>
    <n v="2588"/>
    <n v="0"/>
    <n v="34"/>
    <n v="1176"/>
    <n v="361"/>
    <n v="4099"/>
    <n v="26"/>
    <n v="0"/>
    <n v="1"/>
  </r>
  <r>
    <x v="3"/>
    <x v="16"/>
    <x v="103"/>
    <x v="0"/>
    <n v="69"/>
    <n v="0"/>
    <n v="0"/>
    <n v="0"/>
    <n v="0"/>
    <n v="51"/>
    <n v="0"/>
    <n v="5"/>
    <n v="3"/>
    <n v="4"/>
    <n v="2"/>
    <n v="0"/>
    <n v="0"/>
    <n v="477"/>
    <n v="400"/>
    <n v="12"/>
    <n v="19"/>
    <n v="17"/>
    <n v="736"/>
    <n v="440"/>
    <n v="11"/>
    <n v="88"/>
    <n v="33"/>
    <n v="909"/>
    <n v="556"/>
    <n v="0"/>
    <n v="18"/>
    <n v="178"/>
    <n v="121"/>
    <n v="62"/>
    <n v="0"/>
    <n v="16"/>
    <n v="5"/>
    <n v="8"/>
    <n v="5"/>
    <n v="0"/>
    <n v="0"/>
    <n v="0"/>
    <n v="0"/>
    <n v="0"/>
    <n v="0"/>
    <n v="0"/>
    <n v="0"/>
    <n v="0"/>
    <n v="0"/>
    <n v="0"/>
    <n v="0"/>
    <n v="0"/>
    <n v="0"/>
    <n v="0"/>
    <n v="0"/>
    <n v="0"/>
    <n v="0"/>
    <n v="0"/>
    <n v="0"/>
    <n v="0"/>
    <n v="61"/>
    <n v="3"/>
    <n v="425"/>
    <n v="583"/>
    <n v="701"/>
    <n v="96"/>
    <n v="7"/>
    <n v="4395"/>
    <n v="1854"/>
    <n v="0"/>
    <n v="18"/>
    <n v="589"/>
    <n v="802"/>
    <n v="2843"/>
    <n v="15"/>
    <n v="0"/>
    <n v="0"/>
  </r>
  <r>
    <x v="3"/>
    <x v="16"/>
    <x v="26"/>
    <x v="0"/>
    <n v="51"/>
    <n v="0"/>
    <n v="0"/>
    <n v="1"/>
    <n v="0"/>
    <n v="38"/>
    <n v="4"/>
    <n v="1"/>
    <n v="1"/>
    <n v="2"/>
    <n v="2"/>
    <n v="0"/>
    <n v="0"/>
    <n v="365"/>
    <n v="324"/>
    <n v="8"/>
    <n v="10"/>
    <n v="8"/>
    <n v="477"/>
    <n v="319"/>
    <n v="10"/>
    <n v="28"/>
    <n v="17"/>
    <n v="459"/>
    <n v="320"/>
    <n v="12"/>
    <n v="10"/>
    <n v="41"/>
    <n v="82"/>
    <n v="40"/>
    <n v="4"/>
    <n v="6"/>
    <n v="4"/>
    <n v="10"/>
    <n v="10"/>
    <n v="0"/>
    <n v="0"/>
    <n v="0"/>
    <n v="0"/>
    <n v="0"/>
    <n v="0"/>
    <n v="0"/>
    <n v="0"/>
    <n v="1"/>
    <n v="0"/>
    <n v="0"/>
    <n v="0"/>
    <n v="0"/>
    <n v="0"/>
    <n v="0"/>
    <n v="0"/>
    <n v="0"/>
    <n v="0"/>
    <n v="0"/>
    <n v="0"/>
    <n v="0"/>
    <n v="41"/>
    <n v="2"/>
    <n v="336"/>
    <n v="415"/>
    <n v="390"/>
    <n v="68"/>
    <n v="10"/>
    <n v="2138"/>
    <n v="1121"/>
    <n v="0"/>
    <n v="29"/>
    <n v="249"/>
    <n v="198"/>
    <n v="1605"/>
    <n v="14"/>
    <n v="0"/>
    <n v="0"/>
  </r>
  <r>
    <x v="3"/>
    <x v="19"/>
    <x v="104"/>
    <x v="0"/>
    <n v="109"/>
    <n v="2"/>
    <n v="1"/>
    <n v="0"/>
    <n v="0"/>
    <n v="66"/>
    <n v="4"/>
    <n v="4"/>
    <n v="2"/>
    <n v="1"/>
    <n v="1"/>
    <n v="0"/>
    <n v="0"/>
    <n v="471"/>
    <n v="359"/>
    <n v="25"/>
    <n v="18"/>
    <n v="3"/>
    <n v="1641"/>
    <n v="821"/>
    <n v="37"/>
    <n v="147"/>
    <n v="59"/>
    <n v="876"/>
    <n v="424"/>
    <n v="11"/>
    <n v="36"/>
    <n v="150"/>
    <n v="229"/>
    <n v="75"/>
    <n v="9"/>
    <n v="32"/>
    <n v="9"/>
    <n v="27"/>
    <n v="16"/>
    <n v="1"/>
    <n v="0"/>
    <n v="0"/>
    <n v="0"/>
    <n v="0"/>
    <n v="0"/>
    <n v="0"/>
    <n v="0"/>
    <n v="0"/>
    <n v="0"/>
    <n v="0"/>
    <n v="0"/>
    <n v="0"/>
    <n v="0"/>
    <n v="0"/>
    <n v="0"/>
    <n v="0"/>
    <n v="0"/>
    <n v="0"/>
    <n v="2"/>
    <n v="0"/>
    <n v="92"/>
    <n v="1"/>
    <n v="415"/>
    <n v="1343"/>
    <n v="658"/>
    <n v="161"/>
    <n v="25"/>
    <n v="5964"/>
    <n v="1899"/>
    <n v="0"/>
    <n v="193"/>
    <n v="1023"/>
    <n v="651"/>
    <n v="3805"/>
    <n v="12"/>
    <n v="0"/>
    <n v="0"/>
  </r>
  <r>
    <x v="3"/>
    <x v="18"/>
    <x v="105"/>
    <x v="0"/>
    <n v="49"/>
    <n v="1"/>
    <n v="1"/>
    <n v="0"/>
    <n v="0"/>
    <n v="43"/>
    <n v="1"/>
    <n v="1"/>
    <n v="2"/>
    <n v="8"/>
    <n v="7"/>
    <n v="0"/>
    <n v="0"/>
    <n v="382"/>
    <n v="335"/>
    <n v="8"/>
    <n v="15"/>
    <n v="4"/>
    <n v="534"/>
    <n v="383"/>
    <n v="11"/>
    <n v="43"/>
    <n v="14"/>
    <n v="691"/>
    <n v="500"/>
    <n v="7"/>
    <n v="13"/>
    <n v="83"/>
    <n v="130"/>
    <n v="76"/>
    <n v="3"/>
    <n v="13"/>
    <n v="4"/>
    <n v="22"/>
    <n v="20"/>
    <n v="0"/>
    <n v="0"/>
    <n v="1"/>
    <n v="0"/>
    <n v="0"/>
    <n v="0"/>
    <n v="0"/>
    <n v="0"/>
    <n v="0"/>
    <n v="0"/>
    <n v="0"/>
    <n v="0"/>
    <n v="0"/>
    <n v="0"/>
    <n v="0"/>
    <n v="0"/>
    <n v="0"/>
    <n v="0"/>
    <n v="0"/>
    <n v="1"/>
    <n v="0"/>
    <n v="45"/>
    <n v="8"/>
    <n v="349"/>
    <n v="453"/>
    <n v="578"/>
    <n v="110"/>
    <n v="21"/>
    <n v="3245"/>
    <n v="1700"/>
    <n v="0"/>
    <n v="28"/>
    <n v="443"/>
    <n v="357"/>
    <n v="2328"/>
    <n v="26"/>
    <n v="0"/>
    <n v="0"/>
  </r>
  <r>
    <x v="3"/>
    <x v="15"/>
    <x v="106"/>
    <x v="0"/>
    <n v="46"/>
    <n v="0"/>
    <n v="0"/>
    <n v="0"/>
    <n v="0"/>
    <n v="31"/>
    <n v="2"/>
    <n v="2"/>
    <n v="0"/>
    <n v="2"/>
    <n v="2"/>
    <n v="0"/>
    <n v="0"/>
    <n v="234"/>
    <n v="214"/>
    <n v="7"/>
    <n v="1"/>
    <n v="4"/>
    <n v="552"/>
    <n v="393"/>
    <n v="4"/>
    <n v="33"/>
    <n v="9"/>
    <n v="462"/>
    <n v="317"/>
    <n v="7"/>
    <n v="31"/>
    <n v="32"/>
    <n v="95"/>
    <n v="40"/>
    <n v="0"/>
    <n v="14"/>
    <n v="8"/>
    <n v="17"/>
    <n v="14"/>
    <n v="1"/>
    <n v="0"/>
    <n v="0"/>
    <n v="0"/>
    <n v="0"/>
    <n v="0"/>
    <n v="0"/>
    <n v="0"/>
    <n v="0"/>
    <n v="0"/>
    <n v="0"/>
    <n v="0"/>
    <n v="0"/>
    <n v="0"/>
    <n v="0"/>
    <n v="0"/>
    <n v="0"/>
    <n v="0"/>
    <n v="0"/>
    <n v="0"/>
    <n v="0"/>
    <n v="41"/>
    <n v="2"/>
    <n v="222"/>
    <n v="494"/>
    <n v="383"/>
    <n v="71"/>
    <n v="15"/>
    <n v="2312"/>
    <n v="1087"/>
    <n v="0"/>
    <n v="16"/>
    <n v="337"/>
    <n v="188"/>
    <n v="1680"/>
    <n v="8"/>
    <n v="0"/>
    <n v="0"/>
  </r>
  <r>
    <x v="3"/>
    <x v="14"/>
    <x v="33"/>
    <x v="0"/>
    <n v="65"/>
    <n v="2"/>
    <n v="2"/>
    <n v="0"/>
    <n v="0"/>
    <n v="54"/>
    <n v="1"/>
    <n v="2"/>
    <n v="2"/>
    <n v="2"/>
    <n v="2"/>
    <n v="0"/>
    <n v="0"/>
    <n v="445"/>
    <n v="385"/>
    <n v="13"/>
    <n v="6"/>
    <n v="5"/>
    <n v="732"/>
    <n v="499"/>
    <n v="16"/>
    <n v="51"/>
    <n v="9"/>
    <n v="694"/>
    <n v="439"/>
    <n v="12"/>
    <n v="62"/>
    <n v="35"/>
    <n v="96"/>
    <n v="54"/>
    <n v="1"/>
    <n v="5"/>
    <n v="3"/>
    <n v="36"/>
    <n v="30"/>
    <n v="0"/>
    <n v="0"/>
    <n v="2"/>
    <n v="0"/>
    <n v="0"/>
    <n v="0"/>
    <n v="0"/>
    <n v="0"/>
    <n v="0"/>
    <n v="0"/>
    <n v="0"/>
    <n v="0"/>
    <n v="0"/>
    <n v="0"/>
    <n v="0"/>
    <n v="0"/>
    <n v="0"/>
    <n v="0"/>
    <n v="0"/>
    <n v="2"/>
    <n v="0"/>
    <n v="59"/>
    <n v="2"/>
    <n v="414"/>
    <n v="634"/>
    <n v="568"/>
    <n v="80"/>
    <n v="32"/>
    <n v="3121"/>
    <n v="1458"/>
    <n v="0"/>
    <n v="27"/>
    <n v="388"/>
    <n v="309"/>
    <n v="2275"/>
    <n v="20"/>
    <n v="0"/>
    <n v="0"/>
  </r>
  <r>
    <x v="3"/>
    <x v="15"/>
    <x v="107"/>
    <x v="0"/>
    <n v="83"/>
    <n v="1"/>
    <n v="1"/>
    <n v="4"/>
    <n v="2"/>
    <n v="63"/>
    <n v="1"/>
    <n v="3"/>
    <n v="1"/>
    <n v="63"/>
    <n v="48"/>
    <n v="4"/>
    <n v="2"/>
    <n v="445"/>
    <n v="351"/>
    <n v="18"/>
    <n v="20"/>
    <n v="14"/>
    <n v="743"/>
    <n v="458"/>
    <n v="9"/>
    <n v="59"/>
    <n v="26"/>
    <n v="552"/>
    <n v="349"/>
    <n v="1"/>
    <n v="22"/>
    <n v="73"/>
    <n v="103"/>
    <n v="43"/>
    <n v="0"/>
    <n v="3"/>
    <n v="15"/>
    <n v="50"/>
    <n v="38"/>
    <n v="1"/>
    <n v="0"/>
    <n v="2"/>
    <n v="0"/>
    <n v="0"/>
    <n v="0"/>
    <n v="0"/>
    <n v="0"/>
    <n v="0"/>
    <n v="0"/>
    <n v="0"/>
    <n v="0"/>
    <n v="0"/>
    <n v="0"/>
    <n v="0"/>
    <n v="0"/>
    <n v="0"/>
    <n v="0"/>
    <n v="0"/>
    <n v="1"/>
    <n v="4"/>
    <n v="77"/>
    <n v="55"/>
    <n v="385"/>
    <n v="625"/>
    <n v="445"/>
    <n v="83"/>
    <n v="45"/>
    <n v="3104"/>
    <n v="1401"/>
    <n v="0"/>
    <n v="21"/>
    <n v="69"/>
    <n v="693"/>
    <n v="2236"/>
    <n v="20"/>
    <n v="0"/>
    <n v="1"/>
  </r>
  <r>
    <x v="3"/>
    <x v="19"/>
    <x v="34"/>
    <x v="0"/>
    <n v="184"/>
    <n v="1"/>
    <n v="1"/>
    <n v="3"/>
    <n v="3"/>
    <n v="109"/>
    <n v="3"/>
    <n v="16"/>
    <n v="14"/>
    <n v="110"/>
    <n v="78"/>
    <n v="8"/>
    <n v="4"/>
    <n v="583"/>
    <n v="418"/>
    <n v="16"/>
    <n v="32"/>
    <n v="39"/>
    <n v="2847"/>
    <n v="1297"/>
    <n v="60"/>
    <n v="384"/>
    <n v="231"/>
    <n v="1792"/>
    <n v="715"/>
    <n v="17"/>
    <n v="381"/>
    <n v="188"/>
    <n v="384"/>
    <n v="139"/>
    <n v="4"/>
    <n v="71"/>
    <n v="18"/>
    <n v="53"/>
    <n v="38"/>
    <n v="2"/>
    <n v="3"/>
    <n v="2"/>
    <n v="0"/>
    <n v="0"/>
    <n v="0"/>
    <n v="0"/>
    <n v="0"/>
    <n v="0"/>
    <n v="0"/>
    <n v="0"/>
    <n v="0"/>
    <n v="0"/>
    <n v="0"/>
    <n v="0"/>
    <n v="0"/>
    <n v="0"/>
    <n v="0"/>
    <n v="0"/>
    <n v="1"/>
    <n v="3"/>
    <n v="144"/>
    <n v="94"/>
    <n v="475"/>
    <n v="2033"/>
    <n v="1117"/>
    <n v="266"/>
    <n v="45"/>
    <n v="16287"/>
    <n v="4008"/>
    <n v="0"/>
    <n v="97"/>
    <n v="4202"/>
    <n v="2826"/>
    <n v="8168"/>
    <n v="21"/>
    <n v="0"/>
    <n v="0"/>
  </r>
  <r>
    <x v="3"/>
    <x v="16"/>
    <x v="108"/>
    <x v="0"/>
    <n v="119"/>
    <n v="1"/>
    <n v="0"/>
    <n v="0"/>
    <n v="0"/>
    <n v="91"/>
    <n v="4"/>
    <n v="11"/>
    <n v="2"/>
    <n v="10"/>
    <n v="9"/>
    <n v="0"/>
    <n v="0"/>
    <n v="588"/>
    <n v="512"/>
    <n v="11"/>
    <n v="5"/>
    <n v="22"/>
    <n v="963"/>
    <n v="621"/>
    <n v="14"/>
    <n v="49"/>
    <n v="85"/>
    <n v="896"/>
    <n v="573"/>
    <n v="5"/>
    <n v="4"/>
    <n v="154"/>
    <n v="102"/>
    <n v="37"/>
    <n v="3"/>
    <n v="12"/>
    <n v="11"/>
    <n v="60"/>
    <n v="44"/>
    <n v="3"/>
    <n v="1"/>
    <n v="0"/>
    <n v="0"/>
    <n v="0"/>
    <n v="0"/>
    <n v="0"/>
    <n v="0"/>
    <n v="0"/>
    <n v="0"/>
    <n v="0"/>
    <n v="0"/>
    <n v="0"/>
    <n v="0"/>
    <n v="0"/>
    <n v="0"/>
    <n v="0"/>
    <n v="0"/>
    <n v="0"/>
    <n v="0"/>
    <n v="0"/>
    <n v="100"/>
    <n v="10"/>
    <n v="546"/>
    <n v="788"/>
    <n v="718"/>
    <n v="70"/>
    <n v="53"/>
    <n v="3997"/>
    <n v="1894"/>
    <n v="0"/>
    <n v="55"/>
    <n v="390"/>
    <n v="705"/>
    <n v="2737"/>
    <n v="42"/>
    <n v="0"/>
    <n v="0"/>
  </r>
  <r>
    <x v="4"/>
    <x v="38"/>
    <x v="109"/>
    <x v="0"/>
    <n v="132"/>
    <n v="4"/>
    <n v="2"/>
    <n v="3"/>
    <n v="1"/>
    <n v="87"/>
    <n v="7"/>
    <n v="9"/>
    <n v="5"/>
    <n v="40"/>
    <n v="31"/>
    <n v="3"/>
    <n v="0"/>
    <n v="408"/>
    <n v="292"/>
    <n v="17"/>
    <n v="12"/>
    <n v="23"/>
    <n v="1707"/>
    <n v="995"/>
    <n v="37"/>
    <n v="122"/>
    <n v="57"/>
    <n v="773"/>
    <n v="452"/>
    <n v="9"/>
    <n v="90"/>
    <n v="51"/>
    <n v="293"/>
    <n v="140"/>
    <n v="0"/>
    <n v="32"/>
    <n v="21"/>
    <n v="76"/>
    <n v="49"/>
    <n v="6"/>
    <n v="0"/>
    <n v="2"/>
    <n v="0"/>
    <n v="0"/>
    <n v="0"/>
    <n v="0"/>
    <n v="0"/>
    <n v="1"/>
    <n v="0"/>
    <n v="0"/>
    <n v="0"/>
    <n v="0"/>
    <n v="0"/>
    <n v="0"/>
    <n v="0"/>
    <n v="0"/>
    <n v="0"/>
    <n v="0"/>
    <n v="4"/>
    <n v="2"/>
    <n v="110"/>
    <n v="37"/>
    <n v="348"/>
    <n v="1424"/>
    <n v="600"/>
    <n v="223"/>
    <n v="68"/>
    <n v="7997"/>
    <n v="2946"/>
    <n v="0"/>
    <n v="51"/>
    <n v="937"/>
    <n v="1742"/>
    <n v="4895"/>
    <n v="17"/>
    <n v="0"/>
    <n v="0"/>
  </r>
  <r>
    <x v="4"/>
    <x v="39"/>
    <x v="110"/>
    <x v="0"/>
    <n v="156"/>
    <n v="1"/>
    <n v="1"/>
    <n v="0"/>
    <n v="0"/>
    <n v="97"/>
    <n v="4"/>
    <n v="17"/>
    <n v="3"/>
    <n v="2"/>
    <n v="2"/>
    <n v="0"/>
    <n v="0"/>
    <n v="284"/>
    <n v="213"/>
    <n v="13"/>
    <n v="18"/>
    <n v="7"/>
    <n v="1413"/>
    <n v="813"/>
    <n v="49"/>
    <n v="195"/>
    <n v="23"/>
    <n v="717"/>
    <n v="444"/>
    <n v="27"/>
    <n v="89"/>
    <n v="19"/>
    <n v="317"/>
    <n v="176"/>
    <n v="7"/>
    <n v="31"/>
    <n v="9"/>
    <n v="40"/>
    <n v="32"/>
    <n v="0"/>
    <n v="0"/>
    <n v="0"/>
    <n v="0"/>
    <n v="0"/>
    <n v="0"/>
    <n v="0"/>
    <n v="0"/>
    <n v="0"/>
    <n v="0"/>
    <n v="0"/>
    <n v="0"/>
    <n v="0"/>
    <n v="0"/>
    <n v="0"/>
    <n v="0"/>
    <n v="0"/>
    <n v="0"/>
    <n v="0"/>
    <n v="1"/>
    <n v="0"/>
    <n v="126"/>
    <n v="2"/>
    <n v="241"/>
    <n v="1101"/>
    <n v="558"/>
    <n v="253"/>
    <n v="38"/>
    <n v="14192"/>
    <n v="4527"/>
    <n v="0"/>
    <n v="92"/>
    <n v="4250"/>
    <n v="1933"/>
    <n v="6986"/>
    <n v="33"/>
    <n v="0"/>
    <n v="0"/>
  </r>
  <r>
    <x v="4"/>
    <x v="38"/>
    <x v="111"/>
    <x v="0"/>
    <n v="280"/>
    <n v="6"/>
    <n v="4"/>
    <n v="9"/>
    <n v="7"/>
    <n v="187"/>
    <n v="13"/>
    <n v="22"/>
    <n v="9"/>
    <n v="34"/>
    <n v="26"/>
    <n v="0"/>
    <n v="0"/>
    <n v="458"/>
    <n v="297"/>
    <n v="12"/>
    <n v="21"/>
    <n v="22"/>
    <n v="3401"/>
    <n v="1971"/>
    <n v="100"/>
    <n v="254"/>
    <n v="164"/>
    <n v="1530"/>
    <n v="861"/>
    <n v="40"/>
    <n v="145"/>
    <n v="118"/>
    <n v="599"/>
    <n v="315"/>
    <n v="12"/>
    <n v="52"/>
    <n v="37"/>
    <n v="62"/>
    <n v="37"/>
    <n v="1"/>
    <n v="3"/>
    <n v="1"/>
    <n v="0"/>
    <n v="2"/>
    <n v="0"/>
    <n v="0"/>
    <n v="0"/>
    <n v="1"/>
    <n v="0"/>
    <n v="0"/>
    <n v="0"/>
    <n v="0"/>
    <n v="0"/>
    <n v="0"/>
    <n v="0"/>
    <n v="0"/>
    <n v="0"/>
    <n v="0"/>
    <n v="4"/>
    <n v="8"/>
    <n v="228"/>
    <n v="33"/>
    <n v="393"/>
    <n v="2747"/>
    <n v="1163"/>
    <n v="463"/>
    <n v="53"/>
    <n v="20727"/>
    <n v="8160"/>
    <n v="0"/>
    <n v="80"/>
    <n v="3794"/>
    <n v="2761"/>
    <n v="12824"/>
    <n v="25"/>
    <n v="0"/>
    <n v="2"/>
  </r>
  <r>
    <x v="4"/>
    <x v="38"/>
    <x v="112"/>
    <x v="0"/>
    <n v="135"/>
    <n v="6"/>
    <n v="4"/>
    <n v="1"/>
    <n v="1"/>
    <n v="85"/>
    <n v="6"/>
    <n v="7"/>
    <n v="2"/>
    <n v="9"/>
    <n v="7"/>
    <n v="0"/>
    <n v="0"/>
    <n v="323"/>
    <n v="239"/>
    <n v="5"/>
    <n v="25"/>
    <n v="2"/>
    <n v="1563"/>
    <n v="835"/>
    <n v="30"/>
    <n v="153"/>
    <n v="39"/>
    <n v="593"/>
    <n v="351"/>
    <n v="3"/>
    <n v="76"/>
    <n v="20"/>
    <n v="238"/>
    <n v="84"/>
    <n v="1"/>
    <n v="36"/>
    <n v="21"/>
    <n v="87"/>
    <n v="62"/>
    <n v="3"/>
    <n v="1"/>
    <n v="0"/>
    <n v="0"/>
    <n v="0"/>
    <n v="0"/>
    <n v="0"/>
    <n v="0"/>
    <n v="0"/>
    <n v="0"/>
    <n v="0"/>
    <n v="0"/>
    <n v="0"/>
    <n v="0"/>
    <n v="0"/>
    <n v="0"/>
    <n v="0"/>
    <n v="0"/>
    <n v="0"/>
    <n v="5"/>
    <n v="1"/>
    <n v="114"/>
    <n v="9"/>
    <n v="284"/>
    <n v="1278"/>
    <n v="479"/>
    <n v="164"/>
    <n v="81"/>
    <n v="5642"/>
    <n v="2007"/>
    <n v="0"/>
    <n v="17"/>
    <n v="687"/>
    <n v="973"/>
    <n v="3646"/>
    <n v="21"/>
    <n v="0"/>
    <n v="1"/>
  </r>
  <r>
    <x v="4"/>
    <x v="40"/>
    <x v="113"/>
    <x v="0"/>
    <n v="15"/>
    <n v="0"/>
    <n v="0"/>
    <n v="0"/>
    <n v="0"/>
    <n v="7"/>
    <n v="1"/>
    <n v="2"/>
    <n v="1"/>
    <n v="0"/>
    <n v="0"/>
    <n v="0"/>
    <n v="0"/>
    <n v="9"/>
    <n v="6"/>
    <n v="0"/>
    <n v="1"/>
    <n v="0"/>
    <n v="292"/>
    <n v="85"/>
    <n v="36"/>
    <n v="58"/>
    <n v="7"/>
    <n v="112"/>
    <n v="35"/>
    <n v="9"/>
    <n v="33"/>
    <n v="8"/>
    <n v="28"/>
    <n v="5"/>
    <n v="4"/>
    <n v="6"/>
    <n v="1"/>
    <n v="0"/>
    <n v="0"/>
    <n v="0"/>
    <n v="0"/>
    <n v="0"/>
    <n v="0"/>
    <n v="0"/>
    <n v="0"/>
    <n v="0"/>
    <n v="0"/>
    <n v="0"/>
    <n v="0"/>
    <n v="0"/>
    <n v="0"/>
    <n v="0"/>
    <n v="0"/>
    <n v="0"/>
    <n v="0"/>
    <n v="0"/>
    <n v="0"/>
    <n v="0"/>
    <n v="0"/>
    <n v="0"/>
    <n v="9"/>
    <n v="0"/>
    <n v="8"/>
    <n v="155"/>
    <n v="56"/>
    <n v="11"/>
    <n v="0"/>
    <n v="770"/>
    <n v="106"/>
    <n v="0"/>
    <n v="51"/>
    <n v="297"/>
    <n v="65"/>
    <n v="247"/>
    <n v="4"/>
    <n v="0"/>
    <n v="0"/>
  </r>
  <r>
    <x v="4"/>
    <x v="21"/>
    <x v="37"/>
    <x v="0"/>
    <n v="182"/>
    <n v="2"/>
    <n v="0"/>
    <n v="0"/>
    <n v="0"/>
    <n v="130"/>
    <n v="8"/>
    <n v="8"/>
    <n v="2"/>
    <n v="2"/>
    <n v="2"/>
    <n v="0"/>
    <n v="0"/>
    <n v="396"/>
    <n v="313"/>
    <n v="19"/>
    <n v="10"/>
    <n v="4"/>
    <n v="1724"/>
    <n v="1019"/>
    <n v="86"/>
    <n v="136"/>
    <n v="27"/>
    <n v="1009"/>
    <n v="664"/>
    <n v="24"/>
    <n v="122"/>
    <n v="33"/>
    <n v="300"/>
    <n v="140"/>
    <n v="8"/>
    <n v="29"/>
    <n v="10"/>
    <n v="77"/>
    <n v="62"/>
    <n v="6"/>
    <n v="2"/>
    <n v="0"/>
    <n v="0"/>
    <n v="1"/>
    <n v="0"/>
    <n v="0"/>
    <n v="0"/>
    <n v="0"/>
    <n v="0"/>
    <n v="0"/>
    <n v="0"/>
    <n v="0"/>
    <n v="0"/>
    <n v="0"/>
    <n v="0"/>
    <n v="0"/>
    <n v="0"/>
    <n v="0"/>
    <n v="0"/>
    <n v="0"/>
    <n v="159"/>
    <n v="2"/>
    <n v="360"/>
    <n v="1404"/>
    <n v="800"/>
    <n v="243"/>
    <n v="67"/>
    <n v="7565"/>
    <n v="3238"/>
    <n v="0"/>
    <n v="208"/>
    <n v="1659"/>
    <n v="397"/>
    <n v="4958"/>
    <n v="40"/>
    <n v="0"/>
    <n v="0"/>
  </r>
  <r>
    <x v="4"/>
    <x v="41"/>
    <x v="114"/>
    <x v="0"/>
    <n v="57"/>
    <n v="2"/>
    <n v="0"/>
    <n v="0"/>
    <n v="0"/>
    <n v="36"/>
    <n v="1"/>
    <n v="8"/>
    <n v="2"/>
    <n v="6"/>
    <n v="4"/>
    <n v="0"/>
    <n v="0"/>
    <n v="164"/>
    <n v="123"/>
    <n v="16"/>
    <n v="2"/>
    <n v="1"/>
    <n v="483"/>
    <n v="288"/>
    <n v="18"/>
    <n v="65"/>
    <n v="10"/>
    <n v="319"/>
    <n v="183"/>
    <n v="7"/>
    <n v="53"/>
    <n v="28"/>
    <n v="135"/>
    <n v="64"/>
    <n v="2"/>
    <n v="24"/>
    <n v="7"/>
    <n v="36"/>
    <n v="26"/>
    <n v="3"/>
    <n v="0"/>
    <n v="0"/>
    <n v="0"/>
    <n v="0"/>
    <n v="0"/>
    <n v="0"/>
    <n v="0"/>
    <n v="0"/>
    <n v="0"/>
    <n v="0"/>
    <n v="0"/>
    <n v="0"/>
    <n v="0"/>
    <n v="0"/>
    <n v="0"/>
    <n v="0"/>
    <n v="0"/>
    <n v="0"/>
    <n v="1"/>
    <n v="0"/>
    <n v="41"/>
    <n v="5"/>
    <n v="143"/>
    <n v="370"/>
    <n v="225"/>
    <n v="96"/>
    <n v="32"/>
    <n v="2641"/>
    <n v="1224"/>
    <n v="0"/>
    <n v="52"/>
    <n v="537"/>
    <n v="218"/>
    <n v="1722"/>
    <n v="14"/>
    <n v="0"/>
    <n v="0"/>
  </r>
  <r>
    <x v="4"/>
    <x v="22"/>
    <x v="38"/>
    <x v="0"/>
    <n v="181"/>
    <n v="10"/>
    <n v="5"/>
    <n v="0"/>
    <n v="0"/>
    <n v="72"/>
    <n v="15"/>
    <n v="18"/>
    <n v="6"/>
    <n v="4"/>
    <n v="0"/>
    <n v="0"/>
    <n v="0"/>
    <n v="276"/>
    <n v="167"/>
    <n v="21"/>
    <n v="14"/>
    <n v="2"/>
    <n v="1981"/>
    <n v="579"/>
    <n v="140"/>
    <n v="201"/>
    <n v="35"/>
    <n v="797"/>
    <n v="254"/>
    <n v="19"/>
    <n v="114"/>
    <n v="69"/>
    <n v="397"/>
    <n v="73"/>
    <n v="23"/>
    <n v="58"/>
    <n v="6"/>
    <n v="64"/>
    <n v="25"/>
    <n v="7"/>
    <n v="3"/>
    <n v="0"/>
    <n v="0"/>
    <n v="2"/>
    <n v="1"/>
    <n v="0"/>
    <n v="0"/>
    <n v="0"/>
    <n v="0"/>
    <n v="0"/>
    <n v="0"/>
    <n v="0"/>
    <n v="0"/>
    <n v="0"/>
    <n v="0"/>
    <n v="0"/>
    <n v="0"/>
    <n v="0"/>
    <n v="7"/>
    <n v="0"/>
    <n v="134"/>
    <n v="4"/>
    <n v="237"/>
    <n v="1470"/>
    <n v="572"/>
    <n v="282"/>
    <n v="51"/>
    <n v="9829"/>
    <n v="992"/>
    <n v="0"/>
    <n v="246"/>
    <n v="2452"/>
    <n v="833"/>
    <n v="5842"/>
    <n v="1"/>
    <n v="0"/>
    <n v="0"/>
  </r>
  <r>
    <x v="4"/>
    <x v="38"/>
    <x v="115"/>
    <x v="0"/>
    <n v="31"/>
    <n v="0"/>
    <n v="0"/>
    <n v="0"/>
    <n v="0"/>
    <n v="27"/>
    <n v="0"/>
    <n v="0"/>
    <n v="0"/>
    <n v="1"/>
    <n v="1"/>
    <n v="0"/>
    <n v="0"/>
    <n v="135"/>
    <n v="123"/>
    <n v="1"/>
    <n v="3"/>
    <n v="0"/>
    <n v="255"/>
    <n v="198"/>
    <n v="3"/>
    <n v="17"/>
    <n v="6"/>
    <n v="292"/>
    <n v="209"/>
    <n v="0"/>
    <n v="35"/>
    <n v="16"/>
    <n v="45"/>
    <n v="30"/>
    <n v="0"/>
    <n v="7"/>
    <n v="3"/>
    <n v="10"/>
    <n v="10"/>
    <n v="0"/>
    <n v="0"/>
    <n v="0"/>
    <n v="0"/>
    <n v="0"/>
    <n v="0"/>
    <n v="0"/>
    <n v="0"/>
    <n v="0"/>
    <n v="0"/>
    <n v="0"/>
    <n v="0"/>
    <n v="0"/>
    <n v="0"/>
    <n v="0"/>
    <n v="0"/>
    <n v="0"/>
    <n v="0"/>
    <n v="0"/>
    <n v="0"/>
    <n v="0"/>
    <n v="29"/>
    <n v="1"/>
    <n v="130"/>
    <n v="224"/>
    <n v="232"/>
    <n v="35"/>
    <n v="10"/>
    <n v="1437"/>
    <n v="825"/>
    <n v="0"/>
    <n v="3"/>
    <n v="285"/>
    <n v="100"/>
    <n v="1008"/>
    <n v="11"/>
    <n v="0"/>
    <n v="0"/>
  </r>
  <r>
    <x v="4"/>
    <x v="39"/>
    <x v="116"/>
    <x v="0"/>
    <n v="88"/>
    <n v="0"/>
    <n v="0"/>
    <n v="0"/>
    <n v="0"/>
    <n v="54"/>
    <n v="10"/>
    <n v="3"/>
    <n v="0"/>
    <n v="0"/>
    <n v="0"/>
    <n v="0"/>
    <n v="0"/>
    <n v="176"/>
    <n v="125"/>
    <n v="26"/>
    <n v="1"/>
    <n v="4"/>
    <n v="872"/>
    <n v="490"/>
    <n v="64"/>
    <n v="55"/>
    <n v="16"/>
    <n v="477"/>
    <n v="258"/>
    <n v="68"/>
    <n v="47"/>
    <n v="6"/>
    <n v="212"/>
    <n v="119"/>
    <n v="5"/>
    <n v="20"/>
    <n v="3"/>
    <n v="37"/>
    <n v="21"/>
    <n v="4"/>
    <n v="1"/>
    <n v="0"/>
    <n v="0"/>
    <n v="0"/>
    <n v="0"/>
    <n v="0"/>
    <n v="0"/>
    <n v="0"/>
    <n v="0"/>
    <n v="0"/>
    <n v="0"/>
    <n v="0"/>
    <n v="0"/>
    <n v="0"/>
    <n v="0"/>
    <n v="0"/>
    <n v="0"/>
    <n v="0"/>
    <n v="0"/>
    <n v="0"/>
    <n v="74"/>
    <n v="0"/>
    <n v="141"/>
    <n v="699"/>
    <n v="346"/>
    <n v="177"/>
    <n v="30"/>
    <n v="6794"/>
    <n v="3023"/>
    <n v="0"/>
    <n v="141"/>
    <n v="1697"/>
    <n v="301"/>
    <n v="4361"/>
    <n v="17"/>
    <n v="0"/>
    <n v="0"/>
  </r>
  <r>
    <x v="4"/>
    <x v="39"/>
    <x v="117"/>
    <x v="0"/>
    <n v="178"/>
    <n v="2"/>
    <n v="2"/>
    <n v="0"/>
    <n v="0"/>
    <n v="115"/>
    <n v="14"/>
    <n v="14"/>
    <n v="4"/>
    <n v="8"/>
    <n v="8"/>
    <n v="0"/>
    <n v="0"/>
    <n v="509"/>
    <n v="427"/>
    <n v="21"/>
    <n v="6"/>
    <n v="8"/>
    <n v="1626"/>
    <n v="993"/>
    <n v="97"/>
    <n v="112"/>
    <n v="25"/>
    <n v="1009"/>
    <n v="657"/>
    <n v="42"/>
    <n v="80"/>
    <n v="40"/>
    <n v="377"/>
    <n v="158"/>
    <n v="16"/>
    <n v="54"/>
    <n v="13"/>
    <n v="101"/>
    <n v="70"/>
    <n v="10"/>
    <n v="0"/>
    <n v="2"/>
    <n v="0"/>
    <n v="0"/>
    <n v="0"/>
    <n v="0"/>
    <n v="0"/>
    <n v="0"/>
    <n v="0"/>
    <n v="0"/>
    <n v="0"/>
    <n v="0"/>
    <n v="0"/>
    <n v="0"/>
    <n v="0"/>
    <n v="0"/>
    <n v="0"/>
    <n v="0"/>
    <n v="2"/>
    <n v="0"/>
    <n v="138"/>
    <n v="8"/>
    <n v="465"/>
    <n v="1333"/>
    <n v="822"/>
    <n v="273"/>
    <n v="85"/>
    <n v="8245"/>
    <n v="3523"/>
    <n v="0"/>
    <n v="177"/>
    <n v="1754"/>
    <n v="620"/>
    <n v="5283"/>
    <n v="40"/>
    <n v="0"/>
    <n v="0"/>
  </r>
  <r>
    <x v="5"/>
    <x v="42"/>
    <x v="118"/>
    <x v="0"/>
    <n v="49"/>
    <n v="1"/>
    <n v="1"/>
    <n v="0"/>
    <n v="0"/>
    <n v="36"/>
    <n v="5"/>
    <n v="0"/>
    <n v="0"/>
    <n v="0"/>
    <n v="0"/>
    <n v="0"/>
    <n v="0"/>
    <n v="163"/>
    <n v="110"/>
    <n v="30"/>
    <n v="1"/>
    <n v="2"/>
    <n v="406"/>
    <n v="213"/>
    <n v="39"/>
    <n v="34"/>
    <n v="5"/>
    <n v="415"/>
    <n v="230"/>
    <n v="18"/>
    <n v="52"/>
    <n v="22"/>
    <n v="57"/>
    <n v="31"/>
    <n v="4"/>
    <n v="4"/>
    <n v="3"/>
    <n v="18"/>
    <n v="12"/>
    <n v="4"/>
    <n v="0"/>
    <n v="1"/>
    <n v="0"/>
    <n v="0"/>
    <n v="0"/>
    <n v="0"/>
    <n v="0"/>
    <n v="0"/>
    <n v="0"/>
    <n v="0"/>
    <n v="0"/>
    <n v="0"/>
    <n v="0"/>
    <n v="0"/>
    <n v="0"/>
    <n v="0"/>
    <n v="0"/>
    <n v="0"/>
    <n v="1"/>
    <n v="0"/>
    <n v="44"/>
    <n v="0"/>
    <n v="126"/>
    <n v="312"/>
    <n v="312"/>
    <n v="43"/>
    <n v="13"/>
    <n v="1706"/>
    <n v="674"/>
    <n v="0"/>
    <n v="71"/>
    <n v="359"/>
    <n v="115"/>
    <n v="1084"/>
    <n v="10"/>
    <n v="0"/>
    <n v="0"/>
  </r>
  <r>
    <x v="5"/>
    <x v="26"/>
    <x v="119"/>
    <x v="0"/>
    <n v="102"/>
    <n v="0"/>
    <n v="0"/>
    <n v="0"/>
    <n v="0"/>
    <n v="58"/>
    <n v="6"/>
    <n v="15"/>
    <n v="1"/>
    <n v="1"/>
    <n v="0"/>
    <n v="0"/>
    <n v="0"/>
    <n v="405"/>
    <n v="268"/>
    <n v="44"/>
    <n v="34"/>
    <n v="4"/>
    <n v="1097"/>
    <n v="498"/>
    <n v="37"/>
    <n v="218"/>
    <n v="31"/>
    <n v="1040"/>
    <n v="447"/>
    <n v="8"/>
    <n v="323"/>
    <n v="32"/>
    <n v="210"/>
    <n v="108"/>
    <n v="0"/>
    <n v="17"/>
    <n v="30"/>
    <n v="11"/>
    <n v="5"/>
    <n v="2"/>
    <n v="1"/>
    <n v="0"/>
    <n v="0"/>
    <n v="0"/>
    <n v="0"/>
    <n v="0"/>
    <n v="0"/>
    <n v="0"/>
    <n v="0"/>
    <n v="0"/>
    <n v="0"/>
    <n v="0"/>
    <n v="0"/>
    <n v="0"/>
    <n v="0"/>
    <n v="0"/>
    <n v="0"/>
    <n v="0"/>
    <n v="0"/>
    <n v="0"/>
    <n v="77"/>
    <n v="1"/>
    <n v="308"/>
    <n v="773"/>
    <n v="644"/>
    <n v="156"/>
    <n v="8"/>
    <n v="7785"/>
    <n v="2861"/>
    <n v="0"/>
    <n v="67"/>
    <n v="878"/>
    <n v="2152"/>
    <n v="4422"/>
    <n v="14"/>
    <n v="0"/>
    <n v="0"/>
  </r>
  <r>
    <x v="5"/>
    <x v="23"/>
    <x v="120"/>
    <x v="0"/>
    <n v="75"/>
    <n v="1"/>
    <n v="0"/>
    <n v="0"/>
    <n v="0"/>
    <n v="47"/>
    <n v="2"/>
    <n v="4"/>
    <n v="3"/>
    <n v="2"/>
    <n v="2"/>
    <n v="0"/>
    <n v="0"/>
    <n v="239"/>
    <n v="176"/>
    <n v="30"/>
    <n v="4"/>
    <n v="3"/>
    <n v="684"/>
    <n v="311"/>
    <n v="37"/>
    <n v="100"/>
    <n v="25"/>
    <n v="836"/>
    <n v="348"/>
    <n v="10"/>
    <n v="196"/>
    <n v="115"/>
    <n v="165"/>
    <n v="62"/>
    <n v="2"/>
    <n v="45"/>
    <n v="3"/>
    <n v="17"/>
    <n v="11"/>
    <n v="2"/>
    <n v="1"/>
    <n v="0"/>
    <n v="0"/>
    <n v="0"/>
    <n v="0"/>
    <n v="0"/>
    <n v="0"/>
    <n v="0"/>
    <n v="0"/>
    <n v="0"/>
    <n v="0"/>
    <n v="0"/>
    <n v="0"/>
    <n v="0"/>
    <n v="0"/>
    <n v="0"/>
    <n v="0"/>
    <n v="0"/>
    <n v="1"/>
    <n v="0"/>
    <n v="60"/>
    <n v="2"/>
    <n v="200"/>
    <n v="490"/>
    <n v="491"/>
    <n v="105"/>
    <n v="14"/>
    <n v="4802"/>
    <n v="1495"/>
    <n v="0"/>
    <n v="61"/>
    <n v="1458"/>
    <n v="611"/>
    <n v="2512"/>
    <n v="32"/>
    <n v="0"/>
    <n v="0"/>
  </r>
  <r>
    <x v="5"/>
    <x v="26"/>
    <x v="121"/>
    <x v="0"/>
    <n v="91"/>
    <n v="0"/>
    <n v="0"/>
    <n v="0"/>
    <n v="0"/>
    <n v="55"/>
    <n v="1"/>
    <n v="12"/>
    <n v="4"/>
    <n v="1"/>
    <n v="1"/>
    <n v="0"/>
    <n v="0"/>
    <n v="250"/>
    <n v="184"/>
    <n v="4"/>
    <n v="21"/>
    <n v="5"/>
    <n v="734"/>
    <n v="392"/>
    <n v="12"/>
    <n v="114"/>
    <n v="19"/>
    <n v="654"/>
    <n v="284"/>
    <n v="10"/>
    <n v="141"/>
    <n v="51"/>
    <n v="137"/>
    <n v="76"/>
    <n v="4"/>
    <n v="14"/>
    <n v="7"/>
    <n v="13"/>
    <n v="10"/>
    <n v="1"/>
    <n v="0"/>
    <n v="0"/>
    <n v="0"/>
    <n v="0"/>
    <n v="0"/>
    <n v="0"/>
    <n v="0"/>
    <n v="0"/>
    <n v="0"/>
    <n v="0"/>
    <n v="0"/>
    <n v="0"/>
    <n v="0"/>
    <n v="0"/>
    <n v="0"/>
    <n v="0"/>
    <n v="0"/>
    <n v="0"/>
    <n v="0"/>
    <n v="0"/>
    <n v="69"/>
    <n v="1"/>
    <n v="217"/>
    <n v="563"/>
    <n v="435"/>
    <n v="107"/>
    <n v="12"/>
    <n v="4582"/>
    <n v="1623"/>
    <n v="0"/>
    <n v="72"/>
    <n v="1261"/>
    <n v="490"/>
    <n v="2612"/>
    <n v="29"/>
    <n v="0"/>
    <n v="0"/>
  </r>
  <r>
    <x v="5"/>
    <x v="43"/>
    <x v="122"/>
    <x v="0"/>
    <n v="86"/>
    <n v="2"/>
    <n v="2"/>
    <n v="0"/>
    <n v="0"/>
    <n v="63"/>
    <n v="2"/>
    <n v="10"/>
    <n v="2"/>
    <n v="1"/>
    <n v="1"/>
    <n v="0"/>
    <n v="0"/>
    <n v="385"/>
    <n v="310"/>
    <n v="8"/>
    <n v="15"/>
    <n v="3"/>
    <n v="693"/>
    <n v="410"/>
    <n v="9"/>
    <n v="96"/>
    <n v="11"/>
    <n v="762"/>
    <n v="431"/>
    <n v="5"/>
    <n v="115"/>
    <n v="70"/>
    <n v="183"/>
    <n v="95"/>
    <n v="1"/>
    <n v="33"/>
    <n v="4"/>
    <n v="26"/>
    <n v="22"/>
    <n v="0"/>
    <n v="1"/>
    <n v="1"/>
    <n v="0"/>
    <n v="0"/>
    <n v="0"/>
    <n v="0"/>
    <n v="0"/>
    <n v="0"/>
    <n v="0"/>
    <n v="0"/>
    <n v="0"/>
    <n v="0"/>
    <n v="0"/>
    <n v="0"/>
    <n v="0"/>
    <n v="0"/>
    <n v="0"/>
    <n v="0"/>
    <n v="2"/>
    <n v="0"/>
    <n v="71"/>
    <n v="1"/>
    <n v="355"/>
    <n v="566"/>
    <n v="564"/>
    <n v="140"/>
    <n v="24"/>
    <n v="4590"/>
    <n v="2008"/>
    <n v="0"/>
    <n v="16"/>
    <n v="725"/>
    <n v="715"/>
    <n v="3002"/>
    <n v="20"/>
    <n v="0"/>
    <n v="0"/>
  </r>
  <r>
    <x v="5"/>
    <x v="44"/>
    <x v="30"/>
    <x v="0"/>
    <n v="104"/>
    <n v="3"/>
    <n v="2"/>
    <n v="0"/>
    <n v="0"/>
    <n v="74"/>
    <n v="2"/>
    <n v="13"/>
    <n v="5"/>
    <n v="14"/>
    <n v="13"/>
    <n v="0"/>
    <n v="0"/>
    <n v="432"/>
    <n v="332"/>
    <n v="10"/>
    <n v="11"/>
    <n v="46"/>
    <n v="908"/>
    <n v="503"/>
    <n v="8"/>
    <n v="119"/>
    <n v="60"/>
    <n v="963"/>
    <n v="537"/>
    <n v="8"/>
    <n v="89"/>
    <n v="186"/>
    <n v="132"/>
    <n v="66"/>
    <n v="1"/>
    <n v="19"/>
    <n v="14"/>
    <n v="42"/>
    <n v="35"/>
    <n v="2"/>
    <n v="1"/>
    <n v="0"/>
    <n v="0"/>
    <n v="0"/>
    <n v="0"/>
    <n v="0"/>
    <n v="0"/>
    <n v="0"/>
    <n v="0"/>
    <n v="0"/>
    <n v="0"/>
    <n v="0"/>
    <n v="0"/>
    <n v="0"/>
    <n v="0"/>
    <n v="0"/>
    <n v="0"/>
    <n v="0"/>
    <n v="3"/>
    <n v="0"/>
    <n v="80"/>
    <n v="14"/>
    <n v="360"/>
    <n v="698"/>
    <n v="660"/>
    <n v="96"/>
    <n v="37"/>
    <n v="4340"/>
    <n v="1698"/>
    <n v="0"/>
    <n v="21"/>
    <n v="811"/>
    <n v="817"/>
    <n v="2550"/>
    <n v="26"/>
    <n v="0"/>
    <n v="0"/>
  </r>
  <r>
    <x v="5"/>
    <x v="26"/>
    <x v="123"/>
    <x v="0"/>
    <n v="56"/>
    <n v="0"/>
    <n v="0"/>
    <n v="0"/>
    <n v="0"/>
    <n v="39"/>
    <n v="0"/>
    <n v="4"/>
    <n v="2"/>
    <n v="3"/>
    <n v="3"/>
    <n v="0"/>
    <n v="0"/>
    <n v="187"/>
    <n v="152"/>
    <n v="9"/>
    <n v="8"/>
    <n v="2"/>
    <n v="361"/>
    <n v="221"/>
    <n v="2"/>
    <n v="49"/>
    <n v="15"/>
    <n v="403"/>
    <n v="208"/>
    <n v="0"/>
    <n v="56"/>
    <n v="57"/>
    <n v="55"/>
    <n v="29"/>
    <n v="0"/>
    <n v="5"/>
    <n v="9"/>
    <n v="24"/>
    <n v="22"/>
    <n v="1"/>
    <n v="0"/>
    <n v="0"/>
    <n v="0"/>
    <n v="0"/>
    <n v="0"/>
    <n v="0"/>
    <n v="0"/>
    <n v="0"/>
    <n v="0"/>
    <n v="0"/>
    <n v="0"/>
    <n v="0"/>
    <n v="0"/>
    <n v="0"/>
    <n v="0"/>
    <n v="0"/>
    <n v="0"/>
    <n v="0"/>
    <n v="0"/>
    <n v="0"/>
    <n v="47"/>
    <n v="3"/>
    <n v="164"/>
    <n v="287"/>
    <n v="282"/>
    <n v="40"/>
    <n v="23"/>
    <n v="2265"/>
    <n v="853"/>
    <n v="0"/>
    <n v="6"/>
    <n v="403"/>
    <n v="444"/>
    <n v="1341"/>
    <n v="18"/>
    <n v="0"/>
    <n v="0"/>
  </r>
  <r>
    <x v="5"/>
    <x v="43"/>
    <x v="124"/>
    <x v="0"/>
    <n v="25"/>
    <n v="0"/>
    <n v="0"/>
    <n v="0"/>
    <n v="0"/>
    <n v="14"/>
    <n v="0"/>
    <n v="2"/>
    <n v="2"/>
    <n v="0"/>
    <n v="0"/>
    <n v="0"/>
    <n v="0"/>
    <n v="110"/>
    <n v="79"/>
    <n v="8"/>
    <n v="8"/>
    <n v="0"/>
    <n v="226"/>
    <n v="102"/>
    <n v="13"/>
    <n v="35"/>
    <n v="3"/>
    <n v="301"/>
    <n v="109"/>
    <n v="7"/>
    <n v="73"/>
    <n v="48"/>
    <n v="54"/>
    <n v="16"/>
    <n v="5"/>
    <n v="9"/>
    <n v="3"/>
    <n v="11"/>
    <n v="8"/>
    <n v="0"/>
    <n v="0"/>
    <n v="0"/>
    <n v="0"/>
    <n v="0"/>
    <n v="0"/>
    <n v="0"/>
    <n v="0"/>
    <n v="0"/>
    <n v="0"/>
    <n v="0"/>
    <n v="0"/>
    <n v="0"/>
    <n v="0"/>
    <n v="0"/>
    <n v="0"/>
    <n v="0"/>
    <n v="0"/>
    <n v="0"/>
    <n v="0"/>
    <n v="0"/>
    <n v="21"/>
    <n v="0"/>
    <n v="93"/>
    <n v="166"/>
    <n v="165"/>
    <n v="36"/>
    <n v="10"/>
    <n v="1437"/>
    <n v="361"/>
    <n v="0"/>
    <n v="52"/>
    <n v="396"/>
    <n v="272"/>
    <n v="665"/>
    <n v="3"/>
    <n v="0"/>
    <n v="0"/>
  </r>
  <r>
    <x v="5"/>
    <x v="44"/>
    <x v="125"/>
    <x v="0"/>
    <n v="70"/>
    <n v="1"/>
    <n v="1"/>
    <n v="1"/>
    <n v="1"/>
    <n v="46"/>
    <n v="3"/>
    <n v="4"/>
    <n v="3"/>
    <n v="16"/>
    <n v="16"/>
    <n v="0"/>
    <n v="0"/>
    <n v="170"/>
    <n v="127"/>
    <n v="13"/>
    <n v="4"/>
    <n v="7"/>
    <n v="717"/>
    <n v="419"/>
    <n v="14"/>
    <n v="91"/>
    <n v="34"/>
    <n v="636"/>
    <n v="319"/>
    <n v="16"/>
    <n v="109"/>
    <n v="59"/>
    <n v="209"/>
    <n v="108"/>
    <n v="1"/>
    <n v="30"/>
    <n v="11"/>
    <n v="7"/>
    <n v="6"/>
    <n v="0"/>
    <n v="0"/>
    <n v="0"/>
    <n v="0"/>
    <n v="0"/>
    <n v="0"/>
    <n v="0"/>
    <n v="0"/>
    <n v="0"/>
    <n v="0"/>
    <n v="0"/>
    <n v="0"/>
    <n v="0"/>
    <n v="0"/>
    <n v="0"/>
    <n v="0"/>
    <n v="0"/>
    <n v="0"/>
    <n v="0"/>
    <n v="1"/>
    <n v="1"/>
    <n v="59"/>
    <n v="16"/>
    <n v="144"/>
    <n v="564"/>
    <n v="441"/>
    <n v="155"/>
    <n v="7"/>
    <n v="3936"/>
    <n v="1728"/>
    <n v="0"/>
    <n v="43"/>
    <n v="941"/>
    <n v="330"/>
    <n v="2489"/>
    <n v="8"/>
    <n v="0"/>
    <n v="1"/>
  </r>
  <r>
    <x v="5"/>
    <x v="43"/>
    <x v="126"/>
    <x v="0"/>
    <n v="57"/>
    <n v="1"/>
    <n v="0"/>
    <n v="0"/>
    <n v="0"/>
    <n v="32"/>
    <n v="5"/>
    <n v="2"/>
    <n v="1"/>
    <n v="7"/>
    <n v="7"/>
    <n v="0"/>
    <n v="0"/>
    <n v="205"/>
    <n v="157"/>
    <n v="15"/>
    <n v="4"/>
    <n v="1"/>
    <n v="523"/>
    <n v="230"/>
    <n v="56"/>
    <n v="74"/>
    <n v="25"/>
    <n v="470"/>
    <n v="199"/>
    <n v="9"/>
    <n v="131"/>
    <n v="16"/>
    <n v="60"/>
    <n v="19"/>
    <n v="1"/>
    <n v="12"/>
    <n v="8"/>
    <n v="12"/>
    <n v="8"/>
    <n v="1"/>
    <n v="0"/>
    <n v="0"/>
    <n v="0"/>
    <n v="0"/>
    <n v="0"/>
    <n v="0"/>
    <n v="0"/>
    <n v="0"/>
    <n v="0"/>
    <n v="0"/>
    <n v="0"/>
    <n v="0"/>
    <n v="0"/>
    <n v="0"/>
    <n v="0"/>
    <n v="0"/>
    <n v="0"/>
    <n v="0"/>
    <n v="1"/>
    <n v="0"/>
    <n v="47"/>
    <n v="7"/>
    <n v="182"/>
    <n v="347"/>
    <n v="305"/>
    <n v="39"/>
    <n v="11"/>
    <n v="2335"/>
    <n v="631"/>
    <n v="0"/>
    <n v="28"/>
    <n v="836"/>
    <n v="224"/>
    <n v="1183"/>
    <n v="21"/>
    <n v="0"/>
    <n v="0"/>
  </r>
  <r>
    <x v="5"/>
    <x v="26"/>
    <x v="127"/>
    <x v="0"/>
    <n v="107"/>
    <n v="2"/>
    <n v="1"/>
    <n v="0"/>
    <n v="0"/>
    <n v="67"/>
    <n v="2"/>
    <n v="12"/>
    <n v="3"/>
    <n v="1"/>
    <n v="1"/>
    <n v="0"/>
    <n v="0"/>
    <n v="476"/>
    <n v="315"/>
    <n v="25"/>
    <n v="56"/>
    <n v="26"/>
    <n v="1088"/>
    <n v="526"/>
    <n v="71"/>
    <n v="140"/>
    <n v="57"/>
    <n v="989"/>
    <n v="462"/>
    <n v="83"/>
    <n v="145"/>
    <n v="133"/>
    <n v="183"/>
    <n v="59"/>
    <n v="12"/>
    <n v="46"/>
    <n v="8"/>
    <n v="28"/>
    <n v="19"/>
    <n v="2"/>
    <n v="1"/>
    <n v="1"/>
    <n v="0"/>
    <n v="0"/>
    <n v="0"/>
    <n v="0"/>
    <n v="0"/>
    <n v="0"/>
    <n v="0"/>
    <n v="0"/>
    <n v="0"/>
    <n v="0"/>
    <n v="0"/>
    <n v="0"/>
    <n v="0"/>
    <n v="0"/>
    <n v="0"/>
    <n v="0"/>
    <n v="2"/>
    <n v="0"/>
    <n v="89"/>
    <n v="1"/>
    <n v="362"/>
    <n v="787"/>
    <n v="613"/>
    <n v="113"/>
    <n v="22"/>
    <n v="4858"/>
    <n v="1630"/>
    <n v="0"/>
    <n v="346"/>
    <n v="1253"/>
    <n v="467"/>
    <n v="2612"/>
    <n v="33"/>
    <n v="0"/>
    <n v="0"/>
  </r>
  <r>
    <x v="5"/>
    <x v="44"/>
    <x v="128"/>
    <x v="0"/>
    <n v="77"/>
    <n v="1"/>
    <n v="1"/>
    <n v="0"/>
    <n v="0"/>
    <n v="55"/>
    <n v="4"/>
    <n v="1"/>
    <n v="1"/>
    <n v="0"/>
    <n v="0"/>
    <n v="0"/>
    <n v="0"/>
    <n v="324"/>
    <n v="255"/>
    <n v="17"/>
    <n v="6"/>
    <n v="0"/>
    <n v="993"/>
    <n v="557"/>
    <n v="62"/>
    <n v="73"/>
    <n v="14"/>
    <n v="846"/>
    <n v="418"/>
    <n v="28"/>
    <n v="184"/>
    <n v="17"/>
    <n v="290"/>
    <n v="139"/>
    <n v="12"/>
    <n v="35"/>
    <n v="3"/>
    <n v="17"/>
    <n v="11"/>
    <n v="1"/>
    <n v="0"/>
    <n v="0"/>
    <n v="0"/>
    <n v="0"/>
    <n v="0"/>
    <n v="0"/>
    <n v="0"/>
    <n v="0"/>
    <n v="0"/>
    <n v="0"/>
    <n v="0"/>
    <n v="0"/>
    <n v="0"/>
    <n v="0"/>
    <n v="0"/>
    <n v="0"/>
    <n v="0"/>
    <n v="0"/>
    <n v="1"/>
    <n v="0"/>
    <n v="70"/>
    <n v="0"/>
    <n v="295"/>
    <n v="817"/>
    <n v="598"/>
    <n v="231"/>
    <n v="15"/>
    <n v="4990"/>
    <n v="1786"/>
    <n v="0"/>
    <n v="100"/>
    <n v="1436"/>
    <n v="155"/>
    <n v="3114"/>
    <n v="9"/>
    <n v="0"/>
    <n v="0"/>
  </r>
  <r>
    <x v="5"/>
    <x v="43"/>
    <x v="129"/>
    <x v="0"/>
    <n v="178"/>
    <n v="6"/>
    <n v="1"/>
    <n v="4"/>
    <n v="2"/>
    <n v="96"/>
    <n v="5"/>
    <n v="31"/>
    <n v="5"/>
    <n v="70"/>
    <n v="54"/>
    <n v="3"/>
    <n v="2"/>
    <n v="608"/>
    <n v="376"/>
    <n v="19"/>
    <n v="98"/>
    <n v="36"/>
    <n v="2087"/>
    <n v="888"/>
    <n v="23"/>
    <n v="455"/>
    <n v="143"/>
    <n v="1695"/>
    <n v="682"/>
    <n v="6"/>
    <n v="409"/>
    <n v="203"/>
    <n v="307"/>
    <n v="120"/>
    <n v="1"/>
    <n v="34"/>
    <n v="54"/>
    <n v="96"/>
    <n v="56"/>
    <n v="12"/>
    <n v="8"/>
    <n v="7"/>
    <n v="0"/>
    <n v="1"/>
    <n v="3"/>
    <n v="0"/>
    <n v="0"/>
    <n v="1"/>
    <n v="1"/>
    <n v="0"/>
    <n v="0"/>
    <n v="0"/>
    <n v="3"/>
    <n v="0"/>
    <n v="0"/>
    <n v="0"/>
    <n v="0"/>
    <n v="0"/>
    <n v="1"/>
    <n v="2"/>
    <n v="131"/>
    <n v="59"/>
    <n v="445"/>
    <n v="1382"/>
    <n v="1036"/>
    <n v="203"/>
    <n v="66"/>
    <n v="9145"/>
    <n v="2464"/>
    <n v="0"/>
    <n v="23"/>
    <n v="563"/>
    <n v="3693"/>
    <n v="4560"/>
    <n v="47"/>
    <n v="0"/>
    <n v="1"/>
  </r>
  <r>
    <x v="5"/>
    <x v="43"/>
    <x v="130"/>
    <x v="0"/>
    <n v="52"/>
    <n v="2"/>
    <n v="1"/>
    <n v="0"/>
    <n v="0"/>
    <n v="41"/>
    <n v="2"/>
    <n v="4"/>
    <n v="0"/>
    <n v="0"/>
    <n v="0"/>
    <n v="0"/>
    <n v="0"/>
    <n v="159"/>
    <n v="133"/>
    <n v="8"/>
    <n v="5"/>
    <n v="1"/>
    <n v="444"/>
    <n v="257"/>
    <n v="6"/>
    <n v="68"/>
    <n v="13"/>
    <n v="387"/>
    <n v="187"/>
    <n v="7"/>
    <n v="80"/>
    <n v="41"/>
    <n v="63"/>
    <n v="31"/>
    <n v="0"/>
    <n v="14"/>
    <n v="6"/>
    <n v="15"/>
    <n v="12"/>
    <n v="0"/>
    <n v="2"/>
    <n v="0"/>
    <n v="0"/>
    <n v="0"/>
    <n v="1"/>
    <n v="0"/>
    <n v="0"/>
    <n v="0"/>
    <n v="0"/>
    <n v="0"/>
    <n v="0"/>
    <n v="0"/>
    <n v="0"/>
    <n v="1"/>
    <n v="0"/>
    <n v="0"/>
    <n v="0"/>
    <n v="0"/>
    <n v="1"/>
    <n v="0"/>
    <n v="45"/>
    <n v="0"/>
    <n v="144"/>
    <n v="344"/>
    <n v="255"/>
    <n v="42"/>
    <n v="13"/>
    <n v="2284"/>
    <n v="777"/>
    <n v="0"/>
    <n v="36"/>
    <n v="644"/>
    <n v="284"/>
    <n v="1252"/>
    <n v="23"/>
    <n v="0"/>
    <n v="0"/>
  </r>
  <r>
    <x v="5"/>
    <x v="26"/>
    <x v="131"/>
    <x v="0"/>
    <n v="72"/>
    <n v="1"/>
    <n v="1"/>
    <n v="0"/>
    <n v="0"/>
    <n v="43"/>
    <n v="4"/>
    <n v="9"/>
    <n v="0"/>
    <n v="0"/>
    <n v="0"/>
    <n v="0"/>
    <n v="0"/>
    <n v="346"/>
    <n v="224"/>
    <n v="12"/>
    <n v="66"/>
    <n v="12"/>
    <n v="642"/>
    <n v="300"/>
    <n v="12"/>
    <n v="135"/>
    <n v="16"/>
    <n v="746"/>
    <n v="255"/>
    <n v="9"/>
    <n v="263"/>
    <n v="86"/>
    <n v="138"/>
    <n v="61"/>
    <n v="0"/>
    <n v="23"/>
    <n v="8"/>
    <n v="46"/>
    <n v="32"/>
    <n v="0"/>
    <n v="8"/>
    <n v="1"/>
    <n v="0"/>
    <n v="0"/>
    <n v="0"/>
    <n v="0"/>
    <n v="0"/>
    <n v="0"/>
    <n v="0"/>
    <n v="0"/>
    <n v="0"/>
    <n v="0"/>
    <n v="0"/>
    <n v="0"/>
    <n v="0"/>
    <n v="0"/>
    <n v="0"/>
    <n v="0"/>
    <n v="1"/>
    <n v="0"/>
    <n v="57"/>
    <n v="0"/>
    <n v="252"/>
    <n v="462"/>
    <n v="378"/>
    <n v="93"/>
    <n v="36"/>
    <n v="3438"/>
    <n v="1074"/>
    <n v="0"/>
    <n v="29"/>
    <n v="745"/>
    <n v="745"/>
    <n v="1810"/>
    <n v="17"/>
    <n v="0"/>
    <n v="0"/>
  </r>
  <r>
    <x v="5"/>
    <x v="23"/>
    <x v="132"/>
    <x v="0"/>
    <n v="112"/>
    <n v="0"/>
    <n v="0"/>
    <n v="0"/>
    <n v="0"/>
    <n v="82"/>
    <n v="6"/>
    <n v="6"/>
    <n v="0"/>
    <n v="0"/>
    <n v="0"/>
    <n v="0"/>
    <n v="0"/>
    <n v="406"/>
    <n v="334"/>
    <n v="27"/>
    <n v="5"/>
    <n v="6"/>
    <n v="1124"/>
    <n v="707"/>
    <n v="70"/>
    <n v="91"/>
    <n v="31"/>
    <n v="1057"/>
    <n v="683"/>
    <n v="42"/>
    <n v="118"/>
    <n v="42"/>
    <n v="272"/>
    <n v="173"/>
    <n v="1"/>
    <n v="44"/>
    <n v="9"/>
    <n v="21"/>
    <n v="17"/>
    <n v="2"/>
    <n v="0"/>
    <n v="0"/>
    <n v="0"/>
    <n v="0"/>
    <n v="0"/>
    <n v="0"/>
    <n v="0"/>
    <n v="0"/>
    <n v="0"/>
    <n v="0"/>
    <n v="0"/>
    <n v="0"/>
    <n v="0"/>
    <n v="0"/>
    <n v="0"/>
    <n v="0"/>
    <n v="0"/>
    <n v="0"/>
    <n v="0"/>
    <n v="0"/>
    <n v="97"/>
    <n v="0"/>
    <n v="358"/>
    <n v="899"/>
    <n v="832"/>
    <n v="215"/>
    <n v="17"/>
    <n v="5790"/>
    <n v="3009"/>
    <n v="0"/>
    <n v="104"/>
    <n v="1143"/>
    <n v="325"/>
    <n v="4046"/>
    <n v="46"/>
    <n v="0"/>
    <n v="0"/>
  </r>
  <r>
    <x v="0"/>
    <x v="1"/>
    <x v="133"/>
    <x v="0"/>
    <n v="77"/>
    <n v="2"/>
    <n v="2"/>
    <n v="1"/>
    <n v="1"/>
    <n v="49"/>
    <n v="1"/>
    <n v="5"/>
    <n v="5"/>
    <n v="29"/>
    <n v="22"/>
    <n v="1"/>
    <n v="0"/>
    <n v="407"/>
    <n v="344"/>
    <n v="7"/>
    <n v="12"/>
    <n v="9"/>
    <n v="879"/>
    <n v="495"/>
    <n v="16"/>
    <n v="65"/>
    <n v="69"/>
    <n v="668"/>
    <n v="382"/>
    <n v="5"/>
    <n v="33"/>
    <n v="80"/>
    <n v="111"/>
    <n v="41"/>
    <n v="0"/>
    <n v="5"/>
    <n v="24"/>
    <n v="28"/>
    <n v="21"/>
    <n v="2"/>
    <n v="1"/>
    <n v="0"/>
    <n v="0"/>
    <n v="0"/>
    <n v="0"/>
    <n v="0"/>
    <n v="0"/>
    <n v="0"/>
    <n v="0"/>
    <n v="0"/>
    <n v="0"/>
    <n v="0"/>
    <n v="0"/>
    <n v="0"/>
    <n v="0"/>
    <n v="0"/>
    <n v="0"/>
    <n v="0"/>
    <n v="2"/>
    <n v="1"/>
    <n v="65"/>
    <n v="24"/>
    <n v="371"/>
    <n v="697"/>
    <n v="533"/>
    <n v="78"/>
    <n v="24"/>
    <n v="3496"/>
    <n v="1316"/>
    <n v="0"/>
    <n v="50"/>
    <n v="187"/>
    <n v="914"/>
    <n v="2215"/>
    <n v="19"/>
    <n v="1"/>
    <n v="0"/>
  </r>
  <r>
    <x v="0"/>
    <x v="27"/>
    <x v="134"/>
    <x v="0"/>
    <n v="67"/>
    <n v="2"/>
    <n v="2"/>
    <n v="0"/>
    <n v="0"/>
    <n v="46"/>
    <n v="1"/>
    <n v="5"/>
    <n v="5"/>
    <n v="0"/>
    <n v="0"/>
    <n v="0"/>
    <n v="0"/>
    <n v="307"/>
    <n v="262"/>
    <n v="5"/>
    <n v="9"/>
    <n v="8"/>
    <n v="746"/>
    <n v="424"/>
    <n v="13"/>
    <n v="20"/>
    <n v="76"/>
    <n v="659"/>
    <n v="398"/>
    <n v="2"/>
    <n v="2"/>
    <n v="110"/>
    <n v="76"/>
    <n v="34"/>
    <n v="0"/>
    <n v="3"/>
    <n v="9"/>
    <n v="19"/>
    <n v="16"/>
    <n v="0"/>
    <n v="0"/>
    <n v="0"/>
    <n v="0"/>
    <n v="0"/>
    <n v="0"/>
    <n v="0"/>
    <n v="0"/>
    <n v="0"/>
    <n v="0"/>
    <n v="0"/>
    <n v="0"/>
    <n v="0"/>
    <n v="0"/>
    <n v="0"/>
    <n v="0"/>
    <n v="0"/>
    <n v="0"/>
    <n v="0"/>
    <n v="2"/>
    <n v="0"/>
    <n v="55"/>
    <n v="0"/>
    <n v="280"/>
    <n v="615"/>
    <n v="532"/>
    <n v="62"/>
    <n v="18"/>
    <n v="3089"/>
    <n v="1239"/>
    <n v="0"/>
    <n v="25"/>
    <n v="63"/>
    <n v="861"/>
    <n v="2006"/>
    <n v="16"/>
    <n v="1"/>
    <n v="0"/>
  </r>
  <r>
    <x v="0"/>
    <x v="0"/>
    <x v="135"/>
    <x v="0"/>
    <n v="24"/>
    <n v="1"/>
    <n v="1"/>
    <n v="0"/>
    <n v="0"/>
    <n v="13"/>
    <n v="0"/>
    <n v="4"/>
    <n v="1"/>
    <n v="0"/>
    <n v="0"/>
    <n v="0"/>
    <n v="0"/>
    <n v="73"/>
    <n v="37"/>
    <n v="7"/>
    <n v="4"/>
    <n v="11"/>
    <n v="242"/>
    <n v="107"/>
    <n v="4"/>
    <n v="9"/>
    <n v="40"/>
    <n v="310"/>
    <n v="130"/>
    <n v="1"/>
    <n v="10"/>
    <n v="94"/>
    <n v="32"/>
    <n v="9"/>
    <n v="0"/>
    <n v="0"/>
    <n v="9"/>
    <n v="8"/>
    <n v="2"/>
    <n v="1"/>
    <n v="0"/>
    <n v="2"/>
    <n v="0"/>
    <n v="0"/>
    <n v="0"/>
    <n v="0"/>
    <n v="0"/>
    <n v="0"/>
    <n v="0"/>
    <n v="0"/>
    <n v="0"/>
    <n v="0"/>
    <n v="0"/>
    <n v="0"/>
    <n v="0"/>
    <n v="0"/>
    <n v="0"/>
    <n v="0"/>
    <n v="1"/>
    <n v="0"/>
    <n v="18"/>
    <n v="0"/>
    <n v="47"/>
    <n v="181"/>
    <n v="197"/>
    <n v="21"/>
    <n v="5"/>
    <n v="1390"/>
    <n v="325"/>
    <n v="0"/>
    <n v="5"/>
    <n v="32"/>
    <n v="540"/>
    <n v="740"/>
    <n v="2"/>
    <n v="1"/>
    <n v="0"/>
  </r>
  <r>
    <x v="6"/>
    <x v="45"/>
    <x v="136"/>
    <x v="0"/>
    <n v="78"/>
    <n v="3"/>
    <n v="3"/>
    <n v="1"/>
    <n v="1"/>
    <n v="53"/>
    <n v="6"/>
    <n v="10"/>
    <n v="1"/>
    <n v="42"/>
    <n v="38"/>
    <n v="1"/>
    <n v="0"/>
    <n v="200"/>
    <n v="136"/>
    <n v="20"/>
    <n v="11"/>
    <n v="6"/>
    <n v="543"/>
    <n v="275"/>
    <n v="29"/>
    <n v="101"/>
    <n v="13"/>
    <n v="404"/>
    <n v="206"/>
    <n v="21"/>
    <n v="72"/>
    <n v="10"/>
    <n v="88"/>
    <n v="54"/>
    <n v="0"/>
    <n v="9"/>
    <n v="5"/>
    <n v="40"/>
    <n v="31"/>
    <n v="6"/>
    <n v="1"/>
    <n v="1"/>
    <n v="0"/>
    <n v="0"/>
    <n v="0"/>
    <n v="0"/>
    <n v="0"/>
    <n v="0"/>
    <n v="0"/>
    <n v="0"/>
    <n v="0"/>
    <n v="0"/>
    <n v="1"/>
    <n v="2"/>
    <n v="0"/>
    <n v="0"/>
    <n v="0"/>
    <n v="0"/>
    <n v="3"/>
    <n v="1"/>
    <n v="61"/>
    <n v="40"/>
    <n v="156"/>
    <n v="373"/>
    <n v="291"/>
    <n v="73"/>
    <n v="32"/>
    <n v="3628"/>
    <n v="1546"/>
    <n v="2"/>
    <n v="100"/>
    <n v="886"/>
    <n v="322"/>
    <n v="2200"/>
    <n v="13"/>
    <n v="1"/>
    <n v="1"/>
  </r>
  <r>
    <x v="6"/>
    <x v="32"/>
    <x v="137"/>
    <x v="0"/>
    <n v="58"/>
    <n v="1"/>
    <n v="1"/>
    <n v="0"/>
    <n v="0"/>
    <n v="27"/>
    <n v="5"/>
    <n v="4"/>
    <n v="2"/>
    <n v="0"/>
    <n v="0"/>
    <n v="0"/>
    <n v="0"/>
    <n v="199"/>
    <n v="135"/>
    <n v="10"/>
    <n v="12"/>
    <n v="3"/>
    <n v="628"/>
    <n v="321"/>
    <n v="60"/>
    <n v="65"/>
    <n v="14"/>
    <n v="416"/>
    <n v="213"/>
    <n v="37"/>
    <n v="43"/>
    <n v="12"/>
    <n v="67"/>
    <n v="21"/>
    <n v="7"/>
    <n v="10"/>
    <n v="4"/>
    <n v="31"/>
    <n v="17"/>
    <n v="7"/>
    <n v="1"/>
    <n v="1"/>
    <n v="0"/>
    <n v="0"/>
    <n v="0"/>
    <n v="0"/>
    <n v="0"/>
    <n v="0"/>
    <n v="0"/>
    <n v="0"/>
    <n v="0"/>
    <n v="0"/>
    <n v="0"/>
    <n v="0"/>
    <n v="0"/>
    <n v="0"/>
    <n v="0"/>
    <n v="0"/>
    <n v="1"/>
    <n v="0"/>
    <n v="46"/>
    <n v="0"/>
    <n v="166"/>
    <n v="466"/>
    <n v="309"/>
    <n v="42"/>
    <n v="20"/>
    <n v="2500"/>
    <n v="877"/>
    <n v="0"/>
    <n v="86"/>
    <n v="754"/>
    <n v="151"/>
    <n v="1394"/>
    <n v="7"/>
    <n v="1"/>
    <n v="0"/>
  </r>
  <r>
    <x v="6"/>
    <x v="34"/>
    <x v="138"/>
    <x v="0"/>
    <n v="187"/>
    <n v="3"/>
    <n v="2"/>
    <n v="0"/>
    <n v="0"/>
    <n v="134"/>
    <n v="7"/>
    <n v="16"/>
    <n v="3"/>
    <n v="2"/>
    <n v="1"/>
    <n v="0"/>
    <n v="0"/>
    <n v="287"/>
    <n v="206"/>
    <n v="9"/>
    <n v="32"/>
    <n v="8"/>
    <n v="1169"/>
    <n v="702"/>
    <n v="30"/>
    <n v="199"/>
    <n v="38"/>
    <n v="860"/>
    <n v="485"/>
    <n v="21"/>
    <n v="160"/>
    <n v="52"/>
    <n v="334"/>
    <n v="194"/>
    <n v="7"/>
    <n v="43"/>
    <n v="9"/>
    <n v="44"/>
    <n v="28"/>
    <n v="4"/>
    <n v="6"/>
    <n v="0"/>
    <n v="0"/>
    <n v="1"/>
    <n v="0"/>
    <n v="0"/>
    <n v="0"/>
    <n v="0"/>
    <n v="0"/>
    <n v="0"/>
    <n v="0"/>
    <n v="0"/>
    <n v="0"/>
    <n v="0"/>
    <n v="0"/>
    <n v="0"/>
    <n v="0"/>
    <n v="0"/>
    <n v="2"/>
    <n v="0"/>
    <n v="154"/>
    <n v="2"/>
    <n v="231"/>
    <n v="873"/>
    <n v="612"/>
    <n v="270"/>
    <n v="33"/>
    <n v="9018"/>
    <n v="4175"/>
    <n v="0"/>
    <n v="48"/>
    <n v="2187"/>
    <n v="976"/>
    <n v="5543"/>
    <n v="33"/>
    <n v="1"/>
    <n v="0"/>
  </r>
  <r>
    <x v="6"/>
    <x v="30"/>
    <x v="139"/>
    <x v="0"/>
    <n v="71"/>
    <n v="2"/>
    <n v="2"/>
    <n v="0"/>
    <n v="0"/>
    <n v="42"/>
    <n v="11"/>
    <n v="5"/>
    <n v="1"/>
    <n v="7"/>
    <n v="5"/>
    <n v="0"/>
    <n v="0"/>
    <n v="357"/>
    <n v="240"/>
    <n v="46"/>
    <n v="8"/>
    <n v="5"/>
    <n v="858"/>
    <n v="357"/>
    <n v="146"/>
    <n v="99"/>
    <n v="13"/>
    <n v="676"/>
    <n v="272"/>
    <n v="77"/>
    <n v="126"/>
    <n v="20"/>
    <n v="49"/>
    <n v="14"/>
    <n v="9"/>
    <n v="10"/>
    <n v="4"/>
    <n v="48"/>
    <n v="27"/>
    <n v="10"/>
    <n v="1"/>
    <n v="0"/>
    <n v="0"/>
    <n v="0"/>
    <n v="0"/>
    <n v="0"/>
    <n v="0"/>
    <n v="0"/>
    <n v="0"/>
    <n v="0"/>
    <n v="0"/>
    <n v="0"/>
    <n v="0"/>
    <n v="0"/>
    <n v="0"/>
    <n v="0"/>
    <n v="0"/>
    <n v="0"/>
    <n v="2"/>
    <n v="0"/>
    <n v="51"/>
    <n v="7"/>
    <n v="288"/>
    <n v="571"/>
    <n v="438"/>
    <n v="26"/>
    <n v="35"/>
    <n v="3383"/>
    <n v="974"/>
    <n v="0"/>
    <n v="414"/>
    <n v="903"/>
    <n v="166"/>
    <n v="1776"/>
    <n v="5"/>
    <n v="1"/>
    <n v="0"/>
  </r>
  <r>
    <x v="6"/>
    <x v="28"/>
    <x v="140"/>
    <x v="0"/>
    <n v="74"/>
    <n v="5"/>
    <n v="5"/>
    <n v="11"/>
    <n v="11"/>
    <n v="52"/>
    <n v="6"/>
    <n v="2"/>
    <n v="3"/>
    <n v="70"/>
    <n v="56"/>
    <n v="4"/>
    <n v="3"/>
    <n v="199"/>
    <n v="122"/>
    <n v="51"/>
    <n v="0"/>
    <n v="2"/>
    <n v="705"/>
    <n v="367"/>
    <n v="135"/>
    <n v="35"/>
    <n v="12"/>
    <n v="727"/>
    <n v="240"/>
    <n v="299"/>
    <n v="42"/>
    <n v="45"/>
    <n v="136"/>
    <n v="50"/>
    <n v="16"/>
    <n v="17"/>
    <n v="3"/>
    <n v="60"/>
    <n v="44"/>
    <n v="5"/>
    <n v="1"/>
    <n v="0"/>
    <n v="0"/>
    <n v="0"/>
    <n v="0"/>
    <n v="0"/>
    <n v="0"/>
    <n v="0"/>
    <n v="0"/>
    <n v="0"/>
    <n v="0"/>
    <n v="0"/>
    <n v="1"/>
    <n v="0"/>
    <n v="0"/>
    <n v="0"/>
    <n v="0"/>
    <n v="0"/>
    <n v="5"/>
    <n v="11"/>
    <n v="63"/>
    <n v="59"/>
    <n v="142"/>
    <n v="499"/>
    <n v="326"/>
    <n v="92"/>
    <n v="48"/>
    <n v="3576"/>
    <n v="1149"/>
    <n v="0"/>
    <n v="451"/>
    <n v="820"/>
    <n v="372"/>
    <n v="1809"/>
    <n v="16"/>
    <n v="1"/>
    <n v="8"/>
  </r>
  <r>
    <x v="6"/>
    <x v="32"/>
    <x v="141"/>
    <x v="0"/>
    <n v="198"/>
    <n v="2"/>
    <n v="2"/>
    <n v="0"/>
    <n v="0"/>
    <n v="139"/>
    <n v="31"/>
    <n v="3"/>
    <n v="1"/>
    <n v="5"/>
    <n v="4"/>
    <n v="1"/>
    <n v="0"/>
    <n v="521"/>
    <n v="387"/>
    <n v="72"/>
    <n v="7"/>
    <n v="6"/>
    <n v="1252"/>
    <n v="746"/>
    <n v="185"/>
    <n v="65"/>
    <n v="16"/>
    <n v="1260"/>
    <n v="810"/>
    <n v="189"/>
    <n v="61"/>
    <n v="21"/>
    <n v="281"/>
    <n v="158"/>
    <n v="13"/>
    <n v="46"/>
    <n v="7"/>
    <n v="85"/>
    <n v="55"/>
    <n v="21"/>
    <n v="1"/>
    <n v="0"/>
    <n v="0"/>
    <n v="0"/>
    <n v="0"/>
    <n v="0"/>
    <n v="0"/>
    <n v="0"/>
    <n v="0"/>
    <n v="0"/>
    <n v="0"/>
    <n v="0"/>
    <n v="0"/>
    <n v="0"/>
    <n v="0"/>
    <n v="0"/>
    <n v="0"/>
    <n v="0"/>
    <n v="2"/>
    <n v="0"/>
    <n v="161"/>
    <n v="4"/>
    <n v="434"/>
    <n v="957"/>
    <n v="964"/>
    <n v="206"/>
    <n v="63"/>
    <n v="6832"/>
    <n v="3220"/>
    <n v="0"/>
    <n v="257"/>
    <n v="1506"/>
    <n v="516"/>
    <n v="4371"/>
    <n v="35"/>
    <n v="1"/>
    <n v="0"/>
  </r>
  <r>
    <x v="6"/>
    <x v="34"/>
    <x v="142"/>
    <x v="0"/>
    <n v="164"/>
    <n v="2"/>
    <n v="2"/>
    <n v="0"/>
    <n v="0"/>
    <n v="112"/>
    <n v="0"/>
    <n v="22"/>
    <n v="3"/>
    <n v="2"/>
    <n v="2"/>
    <n v="0"/>
    <n v="0"/>
    <n v="287"/>
    <n v="230"/>
    <n v="6"/>
    <n v="29"/>
    <n v="2"/>
    <n v="1088"/>
    <n v="597"/>
    <n v="25"/>
    <n v="188"/>
    <n v="26"/>
    <n v="889"/>
    <n v="507"/>
    <n v="13"/>
    <n v="156"/>
    <n v="10"/>
    <n v="186"/>
    <n v="88"/>
    <n v="2"/>
    <n v="36"/>
    <n v="13"/>
    <n v="45"/>
    <n v="33"/>
    <n v="4"/>
    <n v="1"/>
    <n v="0"/>
    <n v="0"/>
    <n v="0"/>
    <n v="0"/>
    <n v="0"/>
    <n v="0"/>
    <n v="0"/>
    <n v="0"/>
    <n v="0"/>
    <n v="0"/>
    <n v="0"/>
    <n v="0"/>
    <n v="0"/>
    <n v="0"/>
    <n v="0"/>
    <n v="0"/>
    <n v="0"/>
    <n v="2"/>
    <n v="0"/>
    <n v="138"/>
    <n v="2"/>
    <n v="243"/>
    <n v="805"/>
    <n v="686"/>
    <n v="131"/>
    <n v="38"/>
    <n v="7086"/>
    <n v="2974"/>
    <n v="0"/>
    <n v="78"/>
    <n v="1900"/>
    <n v="440"/>
    <n v="4340"/>
    <n v="24"/>
    <n v="1"/>
    <n v="0"/>
  </r>
  <r>
    <x v="6"/>
    <x v="29"/>
    <x v="143"/>
    <x v="0"/>
    <n v="202"/>
    <n v="10"/>
    <n v="6"/>
    <n v="0"/>
    <n v="0"/>
    <n v="121"/>
    <n v="18"/>
    <n v="23"/>
    <n v="2"/>
    <n v="0"/>
    <n v="0"/>
    <n v="0"/>
    <n v="0"/>
    <n v="537"/>
    <n v="389"/>
    <n v="40"/>
    <n v="34"/>
    <n v="9"/>
    <n v="1611"/>
    <n v="826"/>
    <n v="125"/>
    <n v="240"/>
    <n v="25"/>
    <n v="1482"/>
    <n v="830"/>
    <n v="101"/>
    <n v="246"/>
    <n v="25"/>
    <n v="260"/>
    <n v="110"/>
    <n v="3"/>
    <n v="59"/>
    <n v="8"/>
    <n v="51"/>
    <n v="30"/>
    <n v="12"/>
    <n v="3"/>
    <n v="0"/>
    <n v="0"/>
    <n v="0"/>
    <n v="0"/>
    <n v="0"/>
    <n v="0"/>
    <n v="0"/>
    <n v="0"/>
    <n v="0"/>
    <n v="0"/>
    <n v="0"/>
    <n v="0"/>
    <n v="0"/>
    <n v="0"/>
    <n v="0"/>
    <n v="0"/>
    <n v="0"/>
    <n v="8"/>
    <n v="0"/>
    <n v="154"/>
    <n v="0"/>
    <n v="452"/>
    <n v="1173"/>
    <n v="1074"/>
    <n v="171"/>
    <n v="35"/>
    <n v="7993"/>
    <n v="3186"/>
    <n v="0"/>
    <n v="180"/>
    <n v="2454"/>
    <n v="303"/>
    <n v="4780"/>
    <n v="25"/>
    <n v="1"/>
    <n v="0"/>
  </r>
  <r>
    <x v="6"/>
    <x v="45"/>
    <x v="144"/>
    <x v="0"/>
    <n v="130"/>
    <n v="5"/>
    <n v="3"/>
    <n v="0"/>
    <n v="0"/>
    <n v="100"/>
    <n v="7"/>
    <n v="8"/>
    <n v="0"/>
    <n v="1"/>
    <n v="1"/>
    <n v="0"/>
    <n v="0"/>
    <n v="362"/>
    <n v="305"/>
    <n v="25"/>
    <n v="2"/>
    <n v="1"/>
    <n v="1086"/>
    <n v="716"/>
    <n v="78"/>
    <n v="81"/>
    <n v="5"/>
    <n v="1050"/>
    <n v="804"/>
    <n v="75"/>
    <n v="42"/>
    <n v="3"/>
    <n v="251"/>
    <n v="172"/>
    <n v="6"/>
    <n v="16"/>
    <n v="2"/>
    <n v="47"/>
    <n v="40"/>
    <n v="4"/>
    <n v="1"/>
    <n v="0"/>
    <n v="0"/>
    <n v="0"/>
    <n v="0"/>
    <n v="0"/>
    <n v="0"/>
    <n v="0"/>
    <n v="0"/>
    <n v="0"/>
    <n v="0"/>
    <n v="0"/>
    <n v="0"/>
    <n v="0"/>
    <n v="0"/>
    <n v="0"/>
    <n v="1"/>
    <n v="0"/>
    <n v="4"/>
    <n v="0"/>
    <n v="112"/>
    <n v="1"/>
    <n v="331"/>
    <n v="890"/>
    <n v="914"/>
    <n v="218"/>
    <n v="42"/>
    <n v="5753"/>
    <n v="3543"/>
    <n v="1"/>
    <n v="255"/>
    <n v="845"/>
    <n v="108"/>
    <n v="4386"/>
    <n v="25"/>
    <n v="1"/>
    <n v="0"/>
  </r>
  <r>
    <x v="6"/>
    <x v="34"/>
    <x v="145"/>
    <x v="0"/>
    <n v="114"/>
    <n v="1"/>
    <n v="1"/>
    <n v="0"/>
    <n v="0"/>
    <n v="63"/>
    <n v="9"/>
    <n v="18"/>
    <n v="1"/>
    <n v="0"/>
    <n v="0"/>
    <n v="0"/>
    <n v="0"/>
    <n v="218"/>
    <n v="162"/>
    <n v="13"/>
    <n v="10"/>
    <n v="3"/>
    <n v="900"/>
    <n v="491"/>
    <n v="90"/>
    <n v="117"/>
    <n v="19"/>
    <n v="716"/>
    <n v="366"/>
    <n v="34"/>
    <n v="122"/>
    <n v="30"/>
    <n v="163"/>
    <n v="79"/>
    <n v="9"/>
    <n v="26"/>
    <n v="0"/>
    <n v="44"/>
    <n v="37"/>
    <n v="2"/>
    <n v="3"/>
    <n v="0"/>
    <n v="0"/>
    <n v="0"/>
    <n v="0"/>
    <n v="0"/>
    <n v="0"/>
    <n v="0"/>
    <n v="0"/>
    <n v="0"/>
    <n v="0"/>
    <n v="0"/>
    <n v="0"/>
    <n v="0"/>
    <n v="0"/>
    <n v="0"/>
    <n v="0"/>
    <n v="0"/>
    <n v="1"/>
    <n v="0"/>
    <n v="83"/>
    <n v="0"/>
    <n v="184"/>
    <n v="641"/>
    <n v="501"/>
    <n v="119"/>
    <n v="39"/>
    <n v="6007"/>
    <n v="2179"/>
    <n v="0"/>
    <n v="294"/>
    <n v="1833"/>
    <n v="347"/>
    <n v="3251"/>
    <n v="15"/>
    <n v="1"/>
    <n v="0"/>
  </r>
  <r>
    <x v="6"/>
    <x v="33"/>
    <x v="146"/>
    <x v="0"/>
    <n v="223"/>
    <n v="7"/>
    <n v="3"/>
    <n v="0"/>
    <n v="0"/>
    <n v="136"/>
    <n v="16"/>
    <n v="11"/>
    <n v="3"/>
    <n v="8"/>
    <n v="5"/>
    <n v="0"/>
    <n v="0"/>
    <n v="642"/>
    <n v="512"/>
    <n v="40"/>
    <n v="10"/>
    <n v="5"/>
    <n v="2031"/>
    <n v="1126"/>
    <n v="210"/>
    <n v="170"/>
    <n v="34"/>
    <n v="1614"/>
    <n v="974"/>
    <n v="69"/>
    <n v="182"/>
    <n v="27"/>
    <n v="408"/>
    <n v="207"/>
    <n v="15"/>
    <n v="68"/>
    <n v="18"/>
    <n v="134"/>
    <n v="105"/>
    <n v="12"/>
    <n v="4"/>
    <n v="1"/>
    <n v="0"/>
    <n v="2"/>
    <n v="0"/>
    <n v="0"/>
    <n v="0"/>
    <n v="0"/>
    <n v="0"/>
    <n v="0"/>
    <n v="0"/>
    <n v="0"/>
    <n v="0"/>
    <n v="1"/>
    <n v="0"/>
    <n v="0"/>
    <n v="0"/>
    <n v="0"/>
    <n v="5"/>
    <n v="0"/>
    <n v="176"/>
    <n v="7"/>
    <n v="556"/>
    <n v="1518"/>
    <n v="1254"/>
    <n v="286"/>
    <n v="116"/>
    <n v="9165"/>
    <n v="4152"/>
    <n v="1"/>
    <n v="148"/>
    <n v="2194"/>
    <n v="554"/>
    <n v="5853"/>
    <n v="32"/>
    <n v="1"/>
    <n v="0"/>
  </r>
  <r>
    <x v="1"/>
    <x v="7"/>
    <x v="147"/>
    <x v="0"/>
    <n v="110"/>
    <n v="4"/>
    <n v="4"/>
    <n v="0"/>
    <n v="0"/>
    <n v="81"/>
    <n v="8"/>
    <n v="8"/>
    <n v="0"/>
    <n v="6"/>
    <n v="4"/>
    <n v="0"/>
    <n v="1"/>
    <n v="514"/>
    <n v="434"/>
    <n v="22"/>
    <n v="12"/>
    <n v="15"/>
    <n v="0"/>
    <n v="0"/>
    <n v="0"/>
    <n v="0"/>
    <n v="0"/>
    <n v="1465"/>
    <n v="1039"/>
    <n v="54"/>
    <n v="92"/>
    <n v="58"/>
    <n v="238"/>
    <n v="128"/>
    <n v="11"/>
    <n v="28"/>
    <n v="12"/>
    <n v="52"/>
    <n v="45"/>
    <n v="0"/>
    <n v="0"/>
    <n v="1"/>
    <n v="0"/>
    <n v="0"/>
    <n v="0"/>
    <n v="0"/>
    <n v="0"/>
    <n v="0"/>
    <n v="0"/>
    <n v="0"/>
    <n v="0"/>
    <n v="0"/>
    <n v="0"/>
    <n v="0"/>
    <n v="0"/>
    <n v="0"/>
    <n v="0"/>
    <n v="0"/>
    <n v="4"/>
    <n v="0"/>
    <n v="92"/>
    <n v="5"/>
    <n v="461"/>
    <n v="0"/>
    <n v="1237"/>
    <n v="174"/>
    <n v="50"/>
    <n v="5024"/>
    <n v="2576"/>
    <n v="0"/>
    <n v="171"/>
    <n v="747"/>
    <n v="333"/>
    <n v="3604"/>
    <n v="26"/>
    <n v="1"/>
    <n v="0"/>
  </r>
  <r>
    <x v="1"/>
    <x v="5"/>
    <x v="148"/>
    <x v="0"/>
    <n v="48"/>
    <n v="1"/>
    <n v="1"/>
    <n v="4"/>
    <n v="4"/>
    <n v="41"/>
    <n v="0"/>
    <n v="0"/>
    <n v="1"/>
    <n v="38"/>
    <n v="34"/>
    <n v="1"/>
    <n v="0"/>
    <n v="365"/>
    <n v="345"/>
    <n v="7"/>
    <n v="0"/>
    <n v="2"/>
    <n v="0"/>
    <n v="0"/>
    <n v="0"/>
    <n v="0"/>
    <n v="0"/>
    <n v="697"/>
    <n v="487"/>
    <n v="37"/>
    <n v="11"/>
    <n v="40"/>
    <n v="91"/>
    <n v="47"/>
    <n v="5"/>
    <n v="5"/>
    <n v="3"/>
    <n v="38"/>
    <n v="36"/>
    <n v="0"/>
    <n v="0"/>
    <n v="0"/>
    <n v="0"/>
    <n v="0"/>
    <n v="0"/>
    <n v="0"/>
    <n v="0"/>
    <n v="0"/>
    <n v="0"/>
    <n v="0"/>
    <n v="0"/>
    <n v="0"/>
    <n v="0"/>
    <n v="0"/>
    <n v="0"/>
    <n v="0"/>
    <n v="0"/>
    <n v="0"/>
    <n v="1"/>
    <n v="4"/>
    <n v="46"/>
    <n v="37"/>
    <n v="355"/>
    <n v="0"/>
    <n v="596"/>
    <n v="73"/>
    <n v="38"/>
    <n v="2540"/>
    <n v="1338"/>
    <n v="0"/>
    <n v="100"/>
    <n v="52"/>
    <n v="410"/>
    <n v="1902"/>
    <n v="17"/>
    <n v="1"/>
    <n v="4"/>
  </r>
  <r>
    <x v="1"/>
    <x v="6"/>
    <x v="149"/>
    <x v="0"/>
    <n v="51"/>
    <n v="1"/>
    <n v="1"/>
    <n v="0"/>
    <n v="0"/>
    <n v="42"/>
    <n v="1"/>
    <n v="3"/>
    <n v="1"/>
    <n v="2"/>
    <n v="2"/>
    <n v="0"/>
    <n v="0"/>
    <n v="477"/>
    <n v="411"/>
    <n v="6"/>
    <n v="12"/>
    <n v="32"/>
    <n v="471"/>
    <n v="333"/>
    <n v="8"/>
    <n v="31"/>
    <n v="27"/>
    <n v="580"/>
    <n v="398"/>
    <n v="7"/>
    <n v="71"/>
    <n v="33"/>
    <n v="58"/>
    <n v="27"/>
    <n v="0"/>
    <n v="5"/>
    <n v="3"/>
    <n v="18"/>
    <n v="17"/>
    <n v="0"/>
    <n v="0"/>
    <n v="1"/>
    <n v="0"/>
    <n v="0"/>
    <n v="0"/>
    <n v="0"/>
    <n v="0"/>
    <n v="0"/>
    <n v="0"/>
    <n v="0"/>
    <n v="0"/>
    <n v="0"/>
    <n v="0"/>
    <n v="0"/>
    <n v="0"/>
    <n v="0"/>
    <n v="0"/>
    <n v="0"/>
    <n v="1"/>
    <n v="0"/>
    <n v="46"/>
    <n v="2"/>
    <n v="427"/>
    <n v="387"/>
    <n v="459"/>
    <n v="45"/>
    <n v="17"/>
    <n v="2334"/>
    <n v="1311"/>
    <n v="0"/>
    <n v="20"/>
    <n v="247"/>
    <n v="284"/>
    <n v="1717"/>
    <n v="21"/>
    <n v="1"/>
    <n v="0"/>
  </r>
  <r>
    <x v="1"/>
    <x v="7"/>
    <x v="150"/>
    <x v="0"/>
    <n v="46"/>
    <n v="1"/>
    <n v="1"/>
    <n v="0"/>
    <n v="0"/>
    <n v="40"/>
    <n v="0"/>
    <n v="2"/>
    <n v="0"/>
    <n v="22"/>
    <n v="20"/>
    <n v="0"/>
    <n v="0"/>
    <n v="537"/>
    <n v="458"/>
    <n v="3"/>
    <n v="9"/>
    <n v="45"/>
    <n v="0"/>
    <n v="0"/>
    <n v="0"/>
    <n v="0"/>
    <n v="0"/>
    <n v="801"/>
    <n v="584"/>
    <n v="3"/>
    <n v="45"/>
    <n v="71"/>
    <n v="79"/>
    <n v="47"/>
    <n v="1"/>
    <n v="10"/>
    <n v="1"/>
    <n v="45"/>
    <n v="41"/>
    <n v="1"/>
    <n v="0"/>
    <n v="1"/>
    <n v="0"/>
    <n v="0"/>
    <n v="0"/>
    <n v="0"/>
    <n v="0"/>
    <n v="0"/>
    <n v="0"/>
    <n v="0"/>
    <n v="0"/>
    <n v="0"/>
    <n v="0"/>
    <n v="0"/>
    <n v="0"/>
    <n v="0"/>
    <n v="0"/>
    <n v="0"/>
    <n v="1"/>
    <n v="0"/>
    <n v="44"/>
    <n v="22"/>
    <n v="476"/>
    <n v="0"/>
    <n v="670"/>
    <n v="61"/>
    <n v="43"/>
    <n v="2712"/>
    <n v="1685"/>
    <n v="0"/>
    <n v="17"/>
    <n v="254"/>
    <n v="281"/>
    <n v="2099"/>
    <n v="20"/>
    <n v="1"/>
    <n v="0"/>
  </r>
  <r>
    <x v="1"/>
    <x v="7"/>
    <x v="151"/>
    <x v="0"/>
    <n v="149"/>
    <n v="2"/>
    <n v="2"/>
    <n v="1"/>
    <n v="1"/>
    <n v="120"/>
    <n v="0"/>
    <n v="4"/>
    <n v="5"/>
    <n v="5"/>
    <n v="5"/>
    <n v="0"/>
    <n v="0"/>
    <n v="657"/>
    <n v="553"/>
    <n v="10"/>
    <n v="23"/>
    <n v="29"/>
    <n v="0"/>
    <n v="0"/>
    <n v="0"/>
    <n v="0"/>
    <n v="0"/>
    <n v="1733"/>
    <n v="1204"/>
    <n v="14"/>
    <n v="78"/>
    <n v="194"/>
    <n v="382"/>
    <n v="211"/>
    <n v="4"/>
    <n v="7"/>
    <n v="68"/>
    <n v="39"/>
    <n v="33"/>
    <n v="0"/>
    <n v="3"/>
    <n v="1"/>
    <n v="0"/>
    <n v="0"/>
    <n v="0"/>
    <n v="0"/>
    <n v="0"/>
    <n v="0"/>
    <n v="0"/>
    <n v="0"/>
    <n v="0"/>
    <n v="0"/>
    <n v="0"/>
    <n v="0"/>
    <n v="0"/>
    <n v="0"/>
    <n v="0"/>
    <n v="0"/>
    <n v="2"/>
    <n v="1"/>
    <n v="135"/>
    <n v="5"/>
    <n v="590"/>
    <n v="0"/>
    <n v="1404"/>
    <n v="293"/>
    <n v="34"/>
    <n v="5909"/>
    <n v="3114"/>
    <n v="0"/>
    <n v="36"/>
    <n v="169"/>
    <n v="1254"/>
    <n v="4242"/>
    <n v="41"/>
    <n v="1"/>
    <n v="1"/>
  </r>
  <r>
    <x v="1"/>
    <x v="5"/>
    <x v="152"/>
    <x v="0"/>
    <n v="49"/>
    <n v="2"/>
    <n v="2"/>
    <n v="0"/>
    <n v="0"/>
    <n v="33"/>
    <n v="4"/>
    <n v="2"/>
    <n v="0"/>
    <n v="2"/>
    <n v="2"/>
    <n v="0"/>
    <n v="0"/>
    <n v="397"/>
    <n v="339"/>
    <n v="23"/>
    <n v="0"/>
    <n v="8"/>
    <n v="728"/>
    <n v="437"/>
    <n v="35"/>
    <n v="33"/>
    <n v="57"/>
    <n v="728"/>
    <n v="467"/>
    <n v="4"/>
    <n v="4"/>
    <n v="121"/>
    <n v="75"/>
    <n v="37"/>
    <n v="2"/>
    <n v="3"/>
    <n v="9"/>
    <n v="17"/>
    <n v="11"/>
    <n v="0"/>
    <n v="0"/>
    <n v="1"/>
    <n v="0"/>
    <n v="0"/>
    <n v="0"/>
    <n v="0"/>
    <n v="0"/>
    <n v="0"/>
    <n v="0"/>
    <n v="0"/>
    <n v="0"/>
    <n v="0"/>
    <n v="0"/>
    <n v="0"/>
    <n v="0"/>
    <n v="0"/>
    <n v="0"/>
    <n v="0"/>
    <n v="2"/>
    <n v="0"/>
    <n v="41"/>
    <n v="2"/>
    <n v="362"/>
    <n v="583"/>
    <n v="582"/>
    <n v="58"/>
    <n v="16"/>
    <n v="3369"/>
    <n v="1390"/>
    <n v="0"/>
    <n v="39"/>
    <n v="62"/>
    <n v="927"/>
    <n v="2195"/>
    <n v="15"/>
    <n v="1"/>
    <n v="0"/>
  </r>
  <r>
    <x v="1"/>
    <x v="6"/>
    <x v="10"/>
    <x v="0"/>
    <n v="58"/>
    <n v="1"/>
    <n v="1"/>
    <n v="0"/>
    <n v="0"/>
    <n v="44"/>
    <n v="0"/>
    <n v="4"/>
    <n v="0"/>
    <n v="1"/>
    <n v="1"/>
    <n v="0"/>
    <n v="0"/>
    <n v="288"/>
    <n v="245"/>
    <n v="0"/>
    <n v="9"/>
    <n v="15"/>
    <n v="578"/>
    <n v="383"/>
    <n v="15"/>
    <n v="23"/>
    <n v="32"/>
    <n v="548"/>
    <n v="393"/>
    <n v="2"/>
    <n v="7"/>
    <n v="68"/>
    <n v="73"/>
    <n v="33"/>
    <n v="4"/>
    <n v="7"/>
    <n v="11"/>
    <n v="41"/>
    <n v="34"/>
    <n v="1"/>
    <n v="0"/>
    <n v="2"/>
    <n v="0"/>
    <n v="0"/>
    <n v="0"/>
    <n v="0"/>
    <n v="0"/>
    <n v="0"/>
    <n v="0"/>
    <n v="0"/>
    <n v="0"/>
    <n v="0"/>
    <n v="0"/>
    <n v="0"/>
    <n v="0"/>
    <n v="0"/>
    <n v="0"/>
    <n v="0"/>
    <n v="1"/>
    <n v="0"/>
    <n v="54"/>
    <n v="1"/>
    <n v="262"/>
    <n v="489"/>
    <n v="463"/>
    <n v="48"/>
    <n v="37"/>
    <n v="2340"/>
    <n v="1187"/>
    <n v="0"/>
    <n v="56"/>
    <n v="53"/>
    <n v="471"/>
    <n v="1684"/>
    <n v="18"/>
    <n v="1"/>
    <n v="0"/>
  </r>
  <r>
    <x v="1"/>
    <x v="5"/>
    <x v="153"/>
    <x v="0"/>
    <n v="84"/>
    <n v="1"/>
    <n v="1"/>
    <n v="0"/>
    <n v="0"/>
    <n v="73"/>
    <n v="4"/>
    <n v="0"/>
    <n v="1"/>
    <n v="3"/>
    <n v="3"/>
    <n v="0"/>
    <n v="0"/>
    <n v="835"/>
    <n v="793"/>
    <n v="25"/>
    <n v="0"/>
    <n v="2"/>
    <n v="0"/>
    <n v="0"/>
    <n v="0"/>
    <n v="0"/>
    <n v="0"/>
    <n v="1114"/>
    <n v="958"/>
    <n v="49"/>
    <n v="8"/>
    <n v="13"/>
    <n v="148"/>
    <n v="103"/>
    <n v="8"/>
    <n v="3"/>
    <n v="4"/>
    <n v="50"/>
    <n v="45"/>
    <n v="1"/>
    <n v="0"/>
    <n v="0"/>
    <n v="0"/>
    <n v="0"/>
    <n v="0"/>
    <n v="0"/>
    <n v="0"/>
    <n v="0"/>
    <n v="0"/>
    <n v="0"/>
    <n v="0"/>
    <n v="0"/>
    <n v="0"/>
    <n v="0"/>
    <n v="0"/>
    <n v="0"/>
    <n v="0"/>
    <n v="0"/>
    <n v="1"/>
    <n v="0"/>
    <n v="78"/>
    <n v="3"/>
    <n v="807"/>
    <n v="0"/>
    <n v="1035"/>
    <n v="128"/>
    <n v="48"/>
    <n v="3613"/>
    <n v="2628"/>
    <n v="0"/>
    <n v="135"/>
    <n v="40"/>
    <n v="261"/>
    <n v="3112"/>
    <n v="32"/>
    <n v="1"/>
    <n v="0"/>
  </r>
  <r>
    <x v="1"/>
    <x v="6"/>
    <x v="154"/>
    <x v="0"/>
    <n v="75"/>
    <n v="2"/>
    <n v="2"/>
    <n v="1"/>
    <n v="1"/>
    <n v="60"/>
    <n v="1"/>
    <n v="2"/>
    <n v="2"/>
    <n v="34"/>
    <n v="33"/>
    <n v="0"/>
    <n v="1"/>
    <n v="409"/>
    <n v="356"/>
    <n v="3"/>
    <n v="12"/>
    <n v="11"/>
    <n v="830"/>
    <n v="534"/>
    <n v="22"/>
    <n v="59"/>
    <n v="29"/>
    <n v="765"/>
    <n v="553"/>
    <n v="9"/>
    <n v="62"/>
    <n v="46"/>
    <n v="129"/>
    <n v="66"/>
    <n v="0"/>
    <n v="11"/>
    <n v="7"/>
    <n v="35"/>
    <n v="33"/>
    <n v="0"/>
    <n v="0"/>
    <n v="1"/>
    <n v="0"/>
    <n v="0"/>
    <n v="0"/>
    <n v="0"/>
    <n v="0"/>
    <n v="0"/>
    <n v="0"/>
    <n v="0"/>
    <n v="0"/>
    <n v="0"/>
    <n v="0"/>
    <n v="0"/>
    <n v="0"/>
    <n v="0"/>
    <n v="0"/>
    <n v="0"/>
    <n v="2"/>
    <n v="1"/>
    <n v="68"/>
    <n v="33"/>
    <n v="378"/>
    <n v="693"/>
    <n v="641"/>
    <n v="104"/>
    <n v="34"/>
    <n v="4072"/>
    <n v="1986"/>
    <n v="0"/>
    <n v="32"/>
    <n v="368"/>
    <n v="667"/>
    <n v="2833"/>
    <n v="23"/>
    <n v="1"/>
    <n v="1"/>
  </r>
  <r>
    <x v="1"/>
    <x v="5"/>
    <x v="155"/>
    <x v="0"/>
    <n v="189"/>
    <n v="6"/>
    <n v="5"/>
    <n v="0"/>
    <n v="0"/>
    <n v="162"/>
    <n v="5"/>
    <n v="3"/>
    <n v="2"/>
    <n v="2"/>
    <n v="2"/>
    <n v="0"/>
    <n v="0"/>
    <n v="1769"/>
    <n v="1603"/>
    <n v="51"/>
    <n v="9"/>
    <n v="37"/>
    <n v="0"/>
    <n v="0"/>
    <n v="0"/>
    <n v="0"/>
    <n v="0"/>
    <n v="3304"/>
    <n v="2619"/>
    <n v="57"/>
    <n v="103"/>
    <n v="137"/>
    <n v="391"/>
    <n v="223"/>
    <n v="11"/>
    <n v="30"/>
    <n v="23"/>
    <n v="141"/>
    <n v="136"/>
    <n v="2"/>
    <n v="0"/>
    <n v="0"/>
    <n v="0"/>
    <n v="0"/>
    <n v="0"/>
    <n v="0"/>
    <n v="0"/>
    <n v="0"/>
    <n v="0"/>
    <n v="0"/>
    <n v="0"/>
    <n v="0"/>
    <n v="0"/>
    <n v="0"/>
    <n v="0"/>
    <n v="0"/>
    <n v="0"/>
    <n v="0"/>
    <n v="6"/>
    <n v="0"/>
    <n v="174"/>
    <n v="2"/>
    <n v="1665"/>
    <n v="0"/>
    <n v="2974"/>
    <n v="310"/>
    <n v="138"/>
    <n v="9750"/>
    <n v="6261"/>
    <n v="0"/>
    <n v="172"/>
    <n v="282"/>
    <n v="1130"/>
    <n v="7950"/>
    <n v="77"/>
    <n v="1"/>
    <n v="0"/>
  </r>
  <r>
    <x v="1"/>
    <x v="5"/>
    <x v="156"/>
    <x v="0"/>
    <n v="143"/>
    <n v="2"/>
    <n v="1"/>
    <n v="0"/>
    <n v="0"/>
    <n v="123"/>
    <n v="6"/>
    <n v="1"/>
    <n v="0"/>
    <n v="6"/>
    <n v="6"/>
    <n v="0"/>
    <n v="0"/>
    <n v="1046"/>
    <n v="974"/>
    <n v="38"/>
    <n v="4"/>
    <n v="4"/>
    <n v="0"/>
    <n v="0"/>
    <n v="0"/>
    <n v="0"/>
    <n v="0"/>
    <n v="2169"/>
    <n v="1732"/>
    <n v="90"/>
    <n v="28"/>
    <n v="77"/>
    <n v="319"/>
    <n v="183"/>
    <n v="21"/>
    <n v="9"/>
    <n v="20"/>
    <n v="59"/>
    <n v="52"/>
    <n v="5"/>
    <n v="0"/>
    <n v="0"/>
    <n v="0"/>
    <n v="1"/>
    <n v="0"/>
    <n v="0"/>
    <n v="0"/>
    <n v="0"/>
    <n v="0"/>
    <n v="0"/>
    <n v="0"/>
    <n v="0"/>
    <n v="0"/>
    <n v="0"/>
    <n v="0"/>
    <n v="0"/>
    <n v="0"/>
    <n v="0"/>
    <n v="1"/>
    <n v="0"/>
    <n v="135"/>
    <n v="6"/>
    <n v="994"/>
    <n v="0"/>
    <n v="1954"/>
    <n v="258"/>
    <n v="54"/>
    <n v="7321"/>
    <n v="4540"/>
    <n v="0"/>
    <n v="231"/>
    <n v="91"/>
    <n v="954"/>
    <n v="5869"/>
    <n v="61"/>
    <n v="1"/>
    <n v="0"/>
  </r>
  <r>
    <x v="2"/>
    <x v="11"/>
    <x v="157"/>
    <x v="0"/>
    <n v="86"/>
    <n v="1"/>
    <n v="1"/>
    <n v="0"/>
    <n v="0"/>
    <n v="43"/>
    <n v="0"/>
    <n v="11"/>
    <n v="4"/>
    <n v="9"/>
    <n v="7"/>
    <n v="0"/>
    <n v="0"/>
    <n v="241"/>
    <n v="166"/>
    <n v="2"/>
    <n v="35"/>
    <n v="5"/>
    <n v="868"/>
    <n v="423"/>
    <n v="11"/>
    <n v="148"/>
    <n v="28"/>
    <n v="712"/>
    <n v="362"/>
    <n v="5"/>
    <n v="132"/>
    <n v="36"/>
    <n v="124"/>
    <n v="43"/>
    <n v="2"/>
    <n v="23"/>
    <n v="13"/>
    <n v="30"/>
    <n v="22"/>
    <n v="1"/>
    <n v="3"/>
    <n v="1"/>
    <n v="0"/>
    <n v="0"/>
    <n v="0"/>
    <n v="0"/>
    <n v="0"/>
    <n v="0"/>
    <n v="0"/>
    <n v="0"/>
    <n v="0"/>
    <n v="0"/>
    <n v="0"/>
    <n v="0"/>
    <n v="0"/>
    <n v="0"/>
    <n v="0"/>
    <n v="0"/>
    <n v="1"/>
    <n v="0"/>
    <n v="68"/>
    <n v="8"/>
    <n v="194"/>
    <n v="639"/>
    <n v="518"/>
    <n v="79"/>
    <n v="23"/>
    <n v="3503"/>
    <n v="978"/>
    <n v="0"/>
    <n v="9"/>
    <n v="500"/>
    <n v="936"/>
    <n v="1875"/>
    <n v="15"/>
    <n v="1"/>
    <n v="0"/>
  </r>
  <r>
    <x v="2"/>
    <x v="12"/>
    <x v="158"/>
    <x v="0"/>
    <n v="71"/>
    <n v="1"/>
    <n v="1"/>
    <n v="0"/>
    <n v="0"/>
    <n v="51"/>
    <n v="4"/>
    <n v="4"/>
    <n v="3"/>
    <n v="0"/>
    <n v="0"/>
    <n v="0"/>
    <n v="0"/>
    <n v="258"/>
    <n v="215"/>
    <n v="8"/>
    <n v="5"/>
    <n v="10"/>
    <n v="674"/>
    <n v="375"/>
    <n v="39"/>
    <n v="82"/>
    <n v="35"/>
    <n v="539"/>
    <n v="269"/>
    <n v="7"/>
    <n v="32"/>
    <n v="115"/>
    <n v="88"/>
    <n v="31"/>
    <n v="6"/>
    <n v="21"/>
    <n v="10"/>
    <n v="39"/>
    <n v="35"/>
    <n v="1"/>
    <n v="1"/>
    <n v="1"/>
    <n v="0"/>
    <n v="0"/>
    <n v="0"/>
    <n v="0"/>
    <n v="0"/>
    <n v="0"/>
    <n v="0"/>
    <n v="0"/>
    <n v="0"/>
    <n v="0"/>
    <n v="0"/>
    <n v="0"/>
    <n v="0"/>
    <n v="0"/>
    <n v="0"/>
    <n v="0"/>
    <n v="1"/>
    <n v="0"/>
    <n v="59"/>
    <n v="0"/>
    <n v="230"/>
    <n v="496"/>
    <n v="365"/>
    <n v="46"/>
    <n v="36"/>
    <n v="3291"/>
    <n v="1176"/>
    <n v="0"/>
    <n v="33"/>
    <n v="562"/>
    <n v="650"/>
    <n v="1899"/>
    <n v="7"/>
    <n v="1"/>
    <n v="0"/>
  </r>
  <r>
    <x v="2"/>
    <x v="12"/>
    <x v="159"/>
    <x v="0"/>
    <n v="63"/>
    <n v="1"/>
    <n v="1"/>
    <n v="0"/>
    <n v="0"/>
    <n v="39"/>
    <n v="4"/>
    <n v="9"/>
    <n v="1"/>
    <n v="0"/>
    <n v="0"/>
    <n v="0"/>
    <n v="0"/>
    <n v="140"/>
    <n v="103"/>
    <n v="17"/>
    <n v="10"/>
    <n v="0"/>
    <n v="736"/>
    <n v="386"/>
    <n v="30"/>
    <n v="131"/>
    <n v="4"/>
    <n v="533"/>
    <n v="268"/>
    <n v="17"/>
    <n v="82"/>
    <n v="43"/>
    <n v="102"/>
    <n v="41"/>
    <n v="0"/>
    <n v="23"/>
    <n v="3"/>
    <n v="16"/>
    <n v="10"/>
    <n v="1"/>
    <n v="0"/>
    <n v="1"/>
    <n v="0"/>
    <n v="0"/>
    <n v="0"/>
    <n v="0"/>
    <n v="0"/>
    <n v="0"/>
    <n v="0"/>
    <n v="0"/>
    <n v="0"/>
    <n v="0"/>
    <n v="0"/>
    <n v="0"/>
    <n v="0"/>
    <n v="0"/>
    <n v="0"/>
    <n v="0"/>
    <n v="1"/>
    <n v="0"/>
    <n v="49"/>
    <n v="0"/>
    <n v="108"/>
    <n v="542"/>
    <n v="378"/>
    <n v="72"/>
    <n v="13"/>
    <n v="3943"/>
    <n v="1346"/>
    <n v="0"/>
    <n v="143"/>
    <n v="1095"/>
    <n v="314"/>
    <n v="2237"/>
    <n v="9"/>
    <n v="1"/>
    <n v="0"/>
  </r>
  <r>
    <x v="2"/>
    <x v="35"/>
    <x v="160"/>
    <x v="0"/>
    <n v="31"/>
    <n v="1"/>
    <n v="1"/>
    <n v="0"/>
    <n v="0"/>
    <n v="19"/>
    <n v="0"/>
    <n v="5"/>
    <n v="1"/>
    <n v="1"/>
    <n v="1"/>
    <n v="0"/>
    <n v="0"/>
    <n v="136"/>
    <n v="97"/>
    <n v="9"/>
    <n v="8"/>
    <n v="0"/>
    <n v="421"/>
    <n v="268"/>
    <n v="15"/>
    <n v="32"/>
    <n v="3"/>
    <n v="163"/>
    <n v="93"/>
    <n v="4"/>
    <n v="17"/>
    <n v="10"/>
    <n v="32"/>
    <n v="12"/>
    <n v="0"/>
    <n v="2"/>
    <n v="3"/>
    <n v="45"/>
    <n v="39"/>
    <n v="0"/>
    <n v="3"/>
    <n v="0"/>
    <n v="0"/>
    <n v="0"/>
    <n v="0"/>
    <n v="0"/>
    <n v="0"/>
    <n v="0"/>
    <n v="0"/>
    <n v="0"/>
    <n v="0"/>
    <n v="0"/>
    <n v="0"/>
    <n v="0"/>
    <n v="0"/>
    <n v="0"/>
    <n v="0"/>
    <n v="0"/>
    <n v="1"/>
    <n v="0"/>
    <n v="25"/>
    <n v="1"/>
    <n v="116"/>
    <n v="359"/>
    <n v="130"/>
    <n v="22"/>
    <n v="42"/>
    <n v="1410"/>
    <n v="456"/>
    <n v="0"/>
    <n v="22"/>
    <n v="214"/>
    <n v="257"/>
    <n v="845"/>
    <n v="3"/>
    <n v="1"/>
    <n v="0"/>
  </r>
  <r>
    <x v="2"/>
    <x v="9"/>
    <x v="14"/>
    <x v="0"/>
    <n v="178"/>
    <n v="3"/>
    <n v="2"/>
    <n v="0"/>
    <n v="0"/>
    <n v="119"/>
    <n v="5"/>
    <n v="19"/>
    <n v="5"/>
    <n v="2"/>
    <n v="1"/>
    <n v="1"/>
    <n v="0"/>
    <n v="265"/>
    <n v="178"/>
    <n v="10"/>
    <n v="4"/>
    <n v="26"/>
    <n v="1776"/>
    <n v="924"/>
    <n v="32"/>
    <n v="212"/>
    <n v="106"/>
    <n v="1458"/>
    <n v="731"/>
    <n v="24"/>
    <n v="54"/>
    <n v="313"/>
    <n v="349"/>
    <n v="182"/>
    <n v="1"/>
    <n v="17"/>
    <n v="48"/>
    <n v="32"/>
    <n v="26"/>
    <n v="1"/>
    <n v="3"/>
    <n v="0"/>
    <n v="0"/>
    <n v="0"/>
    <n v="0"/>
    <n v="0"/>
    <n v="0"/>
    <n v="0"/>
    <n v="0"/>
    <n v="0"/>
    <n v="0"/>
    <n v="0"/>
    <n v="0"/>
    <n v="0"/>
    <n v="0"/>
    <n v="0"/>
    <n v="0"/>
    <n v="0"/>
    <n v="3"/>
    <n v="0"/>
    <n v="146"/>
    <n v="1"/>
    <n v="215"/>
    <n v="1338"/>
    <n v="995"/>
    <n v="262"/>
    <n v="28"/>
    <n v="14393"/>
    <n v="5733"/>
    <n v="0"/>
    <n v="57"/>
    <n v="312"/>
    <n v="4360"/>
    <n v="9007"/>
    <n v="44"/>
    <n v="1"/>
    <n v="0"/>
  </r>
  <r>
    <x v="2"/>
    <x v="12"/>
    <x v="161"/>
    <x v="0"/>
    <n v="105"/>
    <n v="1"/>
    <n v="1"/>
    <n v="0"/>
    <n v="0"/>
    <n v="62"/>
    <n v="15"/>
    <n v="5"/>
    <n v="3"/>
    <n v="1"/>
    <n v="1"/>
    <n v="0"/>
    <n v="0"/>
    <n v="337"/>
    <n v="231"/>
    <n v="65"/>
    <n v="2"/>
    <n v="4"/>
    <n v="1363"/>
    <n v="741"/>
    <n v="181"/>
    <n v="37"/>
    <n v="32"/>
    <n v="905"/>
    <n v="434"/>
    <n v="180"/>
    <n v="59"/>
    <n v="51"/>
    <n v="146"/>
    <n v="49"/>
    <n v="9"/>
    <n v="11"/>
    <n v="23"/>
    <n v="26"/>
    <n v="20"/>
    <n v="2"/>
    <n v="2"/>
    <n v="0"/>
    <n v="0"/>
    <n v="0"/>
    <n v="0"/>
    <n v="0"/>
    <n v="0"/>
    <n v="0"/>
    <n v="0"/>
    <n v="0"/>
    <n v="0"/>
    <n v="0"/>
    <n v="0"/>
    <n v="0"/>
    <n v="0"/>
    <n v="0"/>
    <n v="0"/>
    <n v="0"/>
    <n v="1"/>
    <n v="0"/>
    <n v="80"/>
    <n v="1"/>
    <n v="260"/>
    <n v="1065"/>
    <n v="591"/>
    <n v="88"/>
    <n v="22"/>
    <n v="5079"/>
    <n v="1476"/>
    <n v="0"/>
    <n v="354"/>
    <n v="615"/>
    <n v="1227"/>
    <n v="2642"/>
    <n v="9"/>
    <n v="1"/>
    <n v="0"/>
  </r>
  <r>
    <x v="2"/>
    <x v="37"/>
    <x v="162"/>
    <x v="0"/>
    <n v="100"/>
    <n v="1"/>
    <n v="1"/>
    <n v="0"/>
    <n v="0"/>
    <n v="58"/>
    <n v="0"/>
    <n v="12"/>
    <n v="3"/>
    <n v="2"/>
    <n v="1"/>
    <n v="0"/>
    <n v="0"/>
    <n v="332"/>
    <n v="243"/>
    <n v="10"/>
    <n v="30"/>
    <n v="9"/>
    <n v="1298"/>
    <n v="639"/>
    <n v="9"/>
    <n v="229"/>
    <n v="74"/>
    <n v="970"/>
    <n v="354"/>
    <n v="3"/>
    <n v="157"/>
    <n v="238"/>
    <n v="169"/>
    <n v="54"/>
    <n v="2"/>
    <n v="32"/>
    <n v="25"/>
    <n v="54"/>
    <n v="44"/>
    <n v="6"/>
    <n v="0"/>
    <n v="0"/>
    <n v="0"/>
    <n v="0"/>
    <n v="0"/>
    <n v="0"/>
    <n v="0"/>
    <n v="0"/>
    <n v="0"/>
    <n v="0"/>
    <n v="0"/>
    <n v="0"/>
    <n v="1"/>
    <n v="0"/>
    <n v="0"/>
    <n v="0"/>
    <n v="0"/>
    <n v="0"/>
    <n v="1"/>
    <n v="0"/>
    <n v="81"/>
    <n v="1"/>
    <n v="280"/>
    <n v="945"/>
    <n v="558"/>
    <n v="97"/>
    <n v="47"/>
    <n v="4935"/>
    <n v="1270"/>
    <n v="0"/>
    <n v="22"/>
    <n v="778"/>
    <n v="1522"/>
    <n v="2455"/>
    <n v="13"/>
    <n v="1"/>
    <n v="0"/>
  </r>
  <r>
    <x v="2"/>
    <x v="11"/>
    <x v="16"/>
    <x v="0"/>
    <n v="95"/>
    <n v="2"/>
    <n v="2"/>
    <n v="0"/>
    <n v="0"/>
    <n v="57"/>
    <n v="2"/>
    <n v="5"/>
    <n v="3"/>
    <n v="5"/>
    <n v="4"/>
    <n v="0"/>
    <n v="1"/>
    <n v="228"/>
    <n v="146"/>
    <n v="4"/>
    <n v="14"/>
    <n v="22"/>
    <n v="1513"/>
    <n v="743"/>
    <n v="28"/>
    <n v="135"/>
    <n v="129"/>
    <n v="991"/>
    <n v="375"/>
    <n v="9"/>
    <n v="88"/>
    <n v="296"/>
    <n v="163"/>
    <n v="70"/>
    <n v="3"/>
    <n v="11"/>
    <n v="13"/>
    <n v="35"/>
    <n v="27"/>
    <n v="1"/>
    <n v="0"/>
    <n v="0"/>
    <n v="0"/>
    <n v="0"/>
    <n v="0"/>
    <n v="0"/>
    <n v="0"/>
    <n v="0"/>
    <n v="0"/>
    <n v="0"/>
    <n v="0"/>
    <n v="0"/>
    <n v="0"/>
    <n v="0"/>
    <n v="0"/>
    <n v="0"/>
    <n v="0"/>
    <n v="0"/>
    <n v="2"/>
    <n v="0"/>
    <n v="82"/>
    <n v="4"/>
    <n v="183"/>
    <n v="1153"/>
    <n v="566"/>
    <n v="128"/>
    <n v="33"/>
    <n v="9409"/>
    <n v="2308"/>
    <n v="0"/>
    <n v="31"/>
    <n v="229"/>
    <n v="4177"/>
    <n v="4579"/>
    <n v="6"/>
    <n v="1"/>
    <n v="0"/>
  </r>
  <r>
    <x v="2"/>
    <x v="10"/>
    <x v="163"/>
    <x v="0"/>
    <n v="71"/>
    <n v="2"/>
    <n v="2"/>
    <n v="0"/>
    <n v="0"/>
    <n v="45"/>
    <n v="8"/>
    <n v="4"/>
    <n v="2"/>
    <n v="3"/>
    <n v="3"/>
    <n v="0"/>
    <n v="0"/>
    <n v="78"/>
    <n v="42"/>
    <n v="10"/>
    <n v="4"/>
    <n v="4"/>
    <n v="839"/>
    <n v="347"/>
    <n v="162"/>
    <n v="72"/>
    <n v="17"/>
    <n v="465"/>
    <n v="185"/>
    <n v="38"/>
    <n v="118"/>
    <n v="18"/>
    <n v="62"/>
    <n v="22"/>
    <n v="9"/>
    <n v="11"/>
    <n v="4"/>
    <n v="8"/>
    <n v="4"/>
    <n v="3"/>
    <n v="0"/>
    <n v="0"/>
    <n v="0"/>
    <n v="0"/>
    <n v="0"/>
    <n v="0"/>
    <n v="0"/>
    <n v="0"/>
    <n v="0"/>
    <n v="0"/>
    <n v="0"/>
    <n v="0"/>
    <n v="0"/>
    <n v="0"/>
    <n v="0"/>
    <n v="0"/>
    <n v="0"/>
    <n v="0"/>
    <n v="2"/>
    <n v="0"/>
    <n v="55"/>
    <n v="3"/>
    <n v="54"/>
    <n v="544"/>
    <n v="267"/>
    <n v="35"/>
    <n v="5"/>
    <n v="2653"/>
    <n v="558"/>
    <n v="0"/>
    <n v="100"/>
    <n v="1239"/>
    <n v="93"/>
    <n v="1070"/>
    <n v="9"/>
    <n v="1"/>
    <n v="0"/>
  </r>
  <r>
    <x v="2"/>
    <x v="9"/>
    <x v="164"/>
    <x v="0"/>
    <n v="135"/>
    <n v="2"/>
    <n v="2"/>
    <n v="0"/>
    <n v="0"/>
    <n v="77"/>
    <n v="5"/>
    <n v="21"/>
    <n v="3"/>
    <n v="6"/>
    <n v="3"/>
    <n v="0"/>
    <n v="0"/>
    <n v="323"/>
    <n v="210"/>
    <n v="41"/>
    <n v="18"/>
    <n v="2"/>
    <n v="1549"/>
    <n v="802"/>
    <n v="65"/>
    <n v="233"/>
    <n v="63"/>
    <n v="949"/>
    <n v="406"/>
    <n v="71"/>
    <n v="220"/>
    <n v="59"/>
    <n v="373"/>
    <n v="130"/>
    <n v="1"/>
    <n v="70"/>
    <n v="42"/>
    <n v="32"/>
    <n v="25"/>
    <n v="1"/>
    <n v="1"/>
    <n v="0"/>
    <n v="0"/>
    <n v="0"/>
    <n v="0"/>
    <n v="0"/>
    <n v="0"/>
    <n v="0"/>
    <n v="0"/>
    <n v="0"/>
    <n v="0"/>
    <n v="0"/>
    <n v="0"/>
    <n v="0"/>
    <n v="0"/>
    <n v="0"/>
    <n v="0"/>
    <n v="0"/>
    <n v="2"/>
    <n v="0"/>
    <n v="101"/>
    <n v="5"/>
    <n v="258"/>
    <n v="1126"/>
    <n v="578"/>
    <n v="241"/>
    <n v="30"/>
    <n v="7886"/>
    <n v="2209"/>
    <n v="0"/>
    <n v="121"/>
    <n v="424"/>
    <n v="3126"/>
    <n v="3911"/>
    <n v="18"/>
    <n v="1"/>
    <n v="0"/>
  </r>
  <r>
    <x v="2"/>
    <x v="13"/>
    <x v="165"/>
    <x v="0"/>
    <n v="138"/>
    <n v="2"/>
    <n v="2"/>
    <n v="0"/>
    <n v="0"/>
    <n v="93"/>
    <n v="2"/>
    <n v="10"/>
    <n v="2"/>
    <n v="12"/>
    <n v="11"/>
    <n v="0"/>
    <n v="0"/>
    <n v="500"/>
    <n v="377"/>
    <n v="8"/>
    <n v="38"/>
    <n v="14"/>
    <n v="1847"/>
    <n v="1081"/>
    <n v="33"/>
    <n v="156"/>
    <n v="42"/>
    <n v="977"/>
    <n v="516"/>
    <n v="11"/>
    <n v="60"/>
    <n v="129"/>
    <n v="226"/>
    <n v="104"/>
    <n v="5"/>
    <n v="29"/>
    <n v="4"/>
    <n v="87"/>
    <n v="70"/>
    <n v="5"/>
    <n v="3"/>
    <n v="0"/>
    <n v="0"/>
    <n v="0"/>
    <n v="0"/>
    <n v="0"/>
    <n v="0"/>
    <n v="0"/>
    <n v="0"/>
    <n v="0"/>
    <n v="0"/>
    <n v="0"/>
    <n v="0"/>
    <n v="0"/>
    <n v="0"/>
    <n v="0"/>
    <n v="0"/>
    <n v="0"/>
    <n v="2"/>
    <n v="0"/>
    <n v="122"/>
    <n v="11"/>
    <n v="435"/>
    <n v="1564"/>
    <n v="753"/>
    <n v="179"/>
    <n v="77"/>
    <n v="5876"/>
    <n v="2194"/>
    <n v="0"/>
    <n v="53"/>
    <n v="432"/>
    <n v="1274"/>
    <n v="3875"/>
    <n v="20"/>
    <n v="1"/>
    <n v="0"/>
  </r>
  <r>
    <x v="2"/>
    <x v="12"/>
    <x v="17"/>
    <x v="0"/>
    <n v="274"/>
    <n v="6"/>
    <n v="5"/>
    <n v="0"/>
    <n v="0"/>
    <n v="171"/>
    <n v="16"/>
    <n v="30"/>
    <n v="6"/>
    <n v="0"/>
    <n v="0"/>
    <n v="0"/>
    <n v="0"/>
    <n v="807"/>
    <n v="597"/>
    <n v="55"/>
    <n v="58"/>
    <n v="8"/>
    <n v="2909"/>
    <n v="1595"/>
    <n v="101"/>
    <n v="466"/>
    <n v="63"/>
    <n v="2077"/>
    <n v="997"/>
    <n v="25"/>
    <n v="397"/>
    <n v="174"/>
    <n v="367"/>
    <n v="176"/>
    <n v="5"/>
    <n v="65"/>
    <n v="26"/>
    <n v="103"/>
    <n v="80"/>
    <n v="7"/>
    <n v="2"/>
    <n v="0"/>
    <n v="0"/>
    <n v="0"/>
    <n v="0"/>
    <n v="0"/>
    <n v="0"/>
    <n v="0"/>
    <n v="0"/>
    <n v="0"/>
    <n v="0"/>
    <n v="0"/>
    <n v="0"/>
    <n v="0"/>
    <n v="0"/>
    <n v="0"/>
    <n v="0"/>
    <n v="0"/>
    <n v="6"/>
    <n v="0"/>
    <n v="220"/>
    <n v="0"/>
    <n v="666"/>
    <n v="2173"/>
    <n v="1428"/>
    <n v="256"/>
    <n v="91"/>
    <n v="13462"/>
    <n v="4385"/>
    <n v="0"/>
    <n v="119"/>
    <n v="2033"/>
    <n v="3271"/>
    <n v="7527"/>
    <n v="38"/>
    <n v="1"/>
    <n v="0"/>
  </r>
  <r>
    <x v="2"/>
    <x v="10"/>
    <x v="166"/>
    <x v="0"/>
    <n v="150"/>
    <n v="3"/>
    <n v="3"/>
    <n v="0"/>
    <n v="0"/>
    <n v="99"/>
    <n v="6"/>
    <n v="13"/>
    <n v="2"/>
    <n v="0"/>
    <n v="0"/>
    <n v="0"/>
    <n v="0"/>
    <n v="415"/>
    <n v="295"/>
    <n v="16"/>
    <n v="30"/>
    <n v="19"/>
    <n v="1384"/>
    <n v="730"/>
    <n v="40"/>
    <n v="154"/>
    <n v="115"/>
    <n v="1077"/>
    <n v="483"/>
    <n v="29"/>
    <n v="212"/>
    <n v="143"/>
    <n v="229"/>
    <n v="111"/>
    <n v="2"/>
    <n v="21"/>
    <n v="26"/>
    <n v="35"/>
    <n v="26"/>
    <n v="4"/>
    <n v="2"/>
    <n v="0"/>
    <n v="0"/>
    <n v="0"/>
    <n v="0"/>
    <n v="0"/>
    <n v="0"/>
    <n v="0"/>
    <n v="0"/>
    <n v="0"/>
    <n v="0"/>
    <n v="0"/>
    <n v="0"/>
    <n v="0"/>
    <n v="0"/>
    <n v="0"/>
    <n v="0"/>
    <n v="0"/>
    <n v="3"/>
    <n v="0"/>
    <n v="127"/>
    <n v="0"/>
    <n v="342"/>
    <n v="1021"/>
    <n v="661"/>
    <n v="171"/>
    <n v="29"/>
    <n v="8761"/>
    <n v="3125"/>
    <n v="0"/>
    <n v="64"/>
    <n v="787"/>
    <n v="2717"/>
    <n v="4820"/>
    <n v="41"/>
    <n v="1"/>
    <n v="0"/>
  </r>
  <r>
    <x v="2"/>
    <x v="36"/>
    <x v="167"/>
    <x v="0"/>
    <n v="106"/>
    <n v="1"/>
    <n v="1"/>
    <n v="0"/>
    <n v="0"/>
    <n v="74"/>
    <n v="10"/>
    <n v="1"/>
    <n v="2"/>
    <n v="4"/>
    <n v="4"/>
    <n v="0"/>
    <n v="0"/>
    <n v="480"/>
    <n v="377"/>
    <n v="61"/>
    <n v="3"/>
    <n v="5"/>
    <n v="1115"/>
    <n v="620"/>
    <n v="194"/>
    <n v="13"/>
    <n v="39"/>
    <n v="967"/>
    <n v="466"/>
    <n v="302"/>
    <n v="20"/>
    <n v="25"/>
    <n v="149"/>
    <n v="62"/>
    <n v="8"/>
    <n v="23"/>
    <n v="18"/>
    <n v="36"/>
    <n v="27"/>
    <n v="5"/>
    <n v="1"/>
    <n v="0"/>
    <n v="0"/>
    <n v="0"/>
    <n v="0"/>
    <n v="0"/>
    <n v="0"/>
    <n v="0"/>
    <n v="0"/>
    <n v="0"/>
    <n v="0"/>
    <n v="0"/>
    <n v="0"/>
    <n v="0"/>
    <n v="0"/>
    <n v="0"/>
    <n v="0"/>
    <n v="0"/>
    <n v="1"/>
    <n v="0"/>
    <n v="91"/>
    <n v="4"/>
    <n v="409"/>
    <n v="834"/>
    <n v="610"/>
    <n v="96"/>
    <n v="28"/>
    <n v="4464"/>
    <n v="1745"/>
    <n v="0"/>
    <n v="377"/>
    <n v="156"/>
    <n v="1189"/>
    <n v="2613"/>
    <n v="36"/>
    <n v="1"/>
    <n v="0"/>
  </r>
  <r>
    <x v="2"/>
    <x v="37"/>
    <x v="168"/>
    <x v="0"/>
    <n v="58"/>
    <n v="1"/>
    <n v="1"/>
    <n v="2"/>
    <n v="1"/>
    <n v="37"/>
    <n v="3"/>
    <n v="3"/>
    <n v="1"/>
    <n v="2"/>
    <n v="1"/>
    <n v="1"/>
    <n v="0"/>
    <n v="106"/>
    <n v="72"/>
    <n v="7"/>
    <n v="9"/>
    <n v="1"/>
    <n v="788"/>
    <n v="413"/>
    <n v="60"/>
    <n v="88"/>
    <n v="17"/>
    <n v="473"/>
    <n v="231"/>
    <n v="6"/>
    <n v="94"/>
    <n v="18"/>
    <n v="107"/>
    <n v="46"/>
    <n v="18"/>
    <n v="8"/>
    <n v="1"/>
    <n v="11"/>
    <n v="7"/>
    <n v="0"/>
    <n v="0"/>
    <n v="0"/>
    <n v="0"/>
    <n v="0"/>
    <n v="0"/>
    <n v="0"/>
    <n v="0"/>
    <n v="1"/>
    <n v="0"/>
    <n v="0"/>
    <n v="0"/>
    <n v="0"/>
    <n v="0"/>
    <n v="0"/>
    <n v="0"/>
    <n v="0"/>
    <n v="0"/>
    <n v="0"/>
    <n v="1"/>
    <n v="1"/>
    <n v="47"/>
    <n v="1"/>
    <n v="86"/>
    <n v="586"/>
    <n v="343"/>
    <n v="76"/>
    <n v="9"/>
    <n v="3147"/>
    <n v="876"/>
    <n v="0"/>
    <n v="777"/>
    <n v="138"/>
    <n v="403"/>
    <n v="1666"/>
    <n v="6"/>
    <n v="1"/>
    <n v="0"/>
  </r>
  <r>
    <x v="2"/>
    <x v="36"/>
    <x v="169"/>
    <x v="0"/>
    <n v="101"/>
    <n v="3"/>
    <n v="3"/>
    <n v="1"/>
    <n v="1"/>
    <n v="67"/>
    <n v="6"/>
    <n v="5"/>
    <n v="1"/>
    <n v="14"/>
    <n v="13"/>
    <n v="1"/>
    <n v="0"/>
    <n v="456"/>
    <n v="352"/>
    <n v="30"/>
    <n v="9"/>
    <n v="0"/>
    <n v="1200"/>
    <n v="675"/>
    <n v="113"/>
    <n v="62"/>
    <n v="17"/>
    <n v="675"/>
    <n v="353"/>
    <n v="47"/>
    <n v="70"/>
    <n v="12"/>
    <n v="218"/>
    <n v="95"/>
    <n v="15"/>
    <n v="27"/>
    <n v="9"/>
    <n v="40"/>
    <n v="27"/>
    <n v="4"/>
    <n v="1"/>
    <n v="0"/>
    <n v="0"/>
    <n v="0"/>
    <n v="0"/>
    <n v="0"/>
    <n v="0"/>
    <n v="0"/>
    <n v="0"/>
    <n v="0"/>
    <n v="0"/>
    <n v="0"/>
    <n v="0"/>
    <n v="0"/>
    <n v="0"/>
    <n v="0"/>
    <n v="0"/>
    <n v="0"/>
    <n v="3"/>
    <n v="1"/>
    <n v="85"/>
    <n v="13"/>
    <n v="409"/>
    <n v="970"/>
    <n v="528"/>
    <n v="156"/>
    <n v="33"/>
    <n v="5090"/>
    <n v="1686"/>
    <n v="0"/>
    <n v="132"/>
    <n v="760"/>
    <n v="946"/>
    <n v="2995"/>
    <n v="23"/>
    <n v="1"/>
    <n v="1"/>
  </r>
  <r>
    <x v="2"/>
    <x v="13"/>
    <x v="20"/>
    <x v="0"/>
    <n v="36"/>
    <n v="1"/>
    <n v="1"/>
    <n v="0"/>
    <n v="0"/>
    <n v="28"/>
    <n v="2"/>
    <n v="0"/>
    <n v="2"/>
    <n v="1"/>
    <n v="1"/>
    <n v="0"/>
    <n v="0"/>
    <n v="135"/>
    <n v="106"/>
    <n v="4"/>
    <n v="1"/>
    <n v="4"/>
    <n v="900"/>
    <n v="605"/>
    <n v="38"/>
    <n v="24"/>
    <n v="14"/>
    <n v="298"/>
    <n v="171"/>
    <n v="10"/>
    <n v="3"/>
    <n v="39"/>
    <n v="162"/>
    <n v="64"/>
    <n v="9"/>
    <n v="8"/>
    <n v="16"/>
    <n v="17"/>
    <n v="10"/>
    <n v="1"/>
    <n v="1"/>
    <n v="1"/>
    <n v="0"/>
    <n v="0"/>
    <n v="0"/>
    <n v="0"/>
    <n v="0"/>
    <n v="0"/>
    <n v="0"/>
    <n v="0"/>
    <n v="0"/>
    <n v="0"/>
    <n v="0"/>
    <n v="0"/>
    <n v="0"/>
    <n v="0"/>
    <n v="0"/>
    <n v="0"/>
    <n v="1"/>
    <n v="0"/>
    <n v="32"/>
    <n v="1"/>
    <n v="123"/>
    <n v="788"/>
    <n v="234"/>
    <n v="111"/>
    <n v="14"/>
    <n v="2801"/>
    <n v="985"/>
    <n v="0"/>
    <n v="94"/>
    <n v="53"/>
    <n v="703"/>
    <n v="1784"/>
    <n v="12"/>
    <n v="1"/>
    <n v="0"/>
  </r>
  <r>
    <x v="2"/>
    <x v="46"/>
    <x v="170"/>
    <x v="0"/>
    <n v="177"/>
    <n v="1"/>
    <n v="1"/>
    <n v="0"/>
    <n v="0"/>
    <n v="114"/>
    <n v="6"/>
    <n v="14"/>
    <n v="0"/>
    <n v="0"/>
    <n v="0"/>
    <n v="0"/>
    <n v="0"/>
    <n v="395"/>
    <n v="300"/>
    <n v="17"/>
    <n v="22"/>
    <n v="4"/>
    <n v="2151"/>
    <n v="1287"/>
    <n v="106"/>
    <n v="200"/>
    <n v="7"/>
    <n v="1239"/>
    <n v="677"/>
    <n v="14"/>
    <n v="225"/>
    <n v="22"/>
    <n v="359"/>
    <n v="147"/>
    <n v="4"/>
    <n v="80"/>
    <n v="1"/>
    <n v="42"/>
    <n v="31"/>
    <n v="1"/>
    <n v="2"/>
    <n v="0"/>
    <n v="0"/>
    <n v="0"/>
    <n v="0"/>
    <n v="0"/>
    <n v="0"/>
    <n v="0"/>
    <n v="0"/>
    <n v="0"/>
    <n v="0"/>
    <n v="0"/>
    <n v="0"/>
    <n v="0"/>
    <n v="0"/>
    <n v="0"/>
    <n v="0"/>
    <n v="0"/>
    <n v="1"/>
    <n v="0"/>
    <n v="151"/>
    <n v="0"/>
    <n v="346"/>
    <n v="1750"/>
    <n v="944"/>
    <n v="253"/>
    <n v="39"/>
    <n v="9210"/>
    <n v="3300"/>
    <n v="0"/>
    <n v="59"/>
    <n v="3042"/>
    <n v="276"/>
    <n v="5449"/>
    <n v="37"/>
    <n v="1"/>
    <n v="0"/>
  </r>
  <r>
    <x v="3"/>
    <x v="18"/>
    <x v="171"/>
    <x v="0"/>
    <n v="82"/>
    <n v="1"/>
    <n v="1"/>
    <n v="1"/>
    <n v="1"/>
    <n v="67"/>
    <n v="1"/>
    <n v="7"/>
    <n v="1"/>
    <n v="9"/>
    <n v="7"/>
    <m/>
    <n v="1"/>
    <n v="627"/>
    <n v="557"/>
    <n v="20"/>
    <n v="15"/>
    <n v="12"/>
    <n v="722"/>
    <n v="539"/>
    <n v="12"/>
    <n v="56"/>
    <n v="21"/>
    <n v="1183"/>
    <n v="926"/>
    <n v="6"/>
    <n v="84"/>
    <n v="36"/>
    <n v="155"/>
    <n v="105"/>
    <m/>
    <n v="19"/>
    <n v="4"/>
    <n v="41"/>
    <n v="35"/>
    <n v="1"/>
    <m/>
    <m/>
    <m/>
    <m/>
    <m/>
    <m/>
    <m/>
    <m/>
    <m/>
    <m/>
    <m/>
    <m/>
    <m/>
    <m/>
    <m/>
    <m/>
    <m/>
    <m/>
    <n v="1"/>
    <n v="1"/>
    <n v="72"/>
    <n v="8"/>
    <n v="575"/>
    <n v="622"/>
    <n v="1036"/>
    <n v="129"/>
    <n v="39"/>
    <n v="4420"/>
    <n v="2632"/>
    <m/>
    <n v="26"/>
    <n v="673"/>
    <n v="263"/>
    <n v="3351"/>
    <n v="44"/>
    <n v="1"/>
    <n v="1"/>
  </r>
  <r>
    <x v="3"/>
    <x v="15"/>
    <x v="172"/>
    <x v="0"/>
    <n v="66"/>
    <n v="1"/>
    <n v="1"/>
    <n v="0"/>
    <n v="0"/>
    <n v="51"/>
    <n v="2"/>
    <n v="1"/>
    <n v="0"/>
    <n v="3"/>
    <n v="3"/>
    <n v="0"/>
    <n v="0"/>
    <n v="315"/>
    <n v="272"/>
    <n v="7"/>
    <n v="11"/>
    <n v="2"/>
    <n v="754"/>
    <n v="499"/>
    <n v="7"/>
    <n v="45"/>
    <n v="15"/>
    <n v="538"/>
    <n v="338"/>
    <n v="2"/>
    <n v="50"/>
    <n v="30"/>
    <n v="106"/>
    <n v="45"/>
    <n v="1"/>
    <n v="15"/>
    <n v="2"/>
    <n v="38"/>
    <n v="34"/>
    <n v="0"/>
    <n v="0"/>
    <n v="0"/>
    <n v="0"/>
    <n v="0"/>
    <n v="0"/>
    <n v="0"/>
    <n v="0"/>
    <n v="0"/>
    <n v="0"/>
    <n v="0"/>
    <n v="0"/>
    <n v="0"/>
    <n v="0"/>
    <n v="0"/>
    <n v="0"/>
    <n v="0"/>
    <n v="0"/>
    <n v="0"/>
    <n v="1"/>
    <n v="0"/>
    <n v="60"/>
    <n v="3"/>
    <n v="292"/>
    <n v="675"/>
    <n v="447"/>
    <n v="77"/>
    <n v="38"/>
    <n v="3151"/>
    <n v="1420"/>
    <n v="0"/>
    <n v="20"/>
    <n v="457"/>
    <n v="332"/>
    <n v="2219"/>
    <n v="15"/>
    <n v="1"/>
    <n v="0"/>
  </r>
  <r>
    <x v="3"/>
    <x v="14"/>
    <x v="23"/>
    <x v="0"/>
    <n v="104"/>
    <n v="1"/>
    <n v="1"/>
    <n v="1"/>
    <n v="1"/>
    <n v="81"/>
    <n v="1"/>
    <n v="9"/>
    <n v="1"/>
    <n v="10"/>
    <n v="9"/>
    <n v="0"/>
    <n v="0"/>
    <n v="491"/>
    <n v="425"/>
    <n v="16"/>
    <n v="19"/>
    <n v="6"/>
    <n v="1112"/>
    <n v="706"/>
    <n v="14"/>
    <n v="126"/>
    <n v="27"/>
    <n v="951"/>
    <n v="567"/>
    <n v="6"/>
    <n v="130"/>
    <n v="80"/>
    <n v="172"/>
    <n v="80"/>
    <n v="2"/>
    <n v="26"/>
    <n v="6"/>
    <n v="59"/>
    <n v="51"/>
    <n v="2"/>
    <n v="0"/>
    <n v="0"/>
    <n v="0"/>
    <n v="0"/>
    <n v="0"/>
    <n v="0"/>
    <n v="0"/>
    <n v="0"/>
    <n v="0"/>
    <n v="0"/>
    <n v="0"/>
    <n v="0"/>
    <n v="0"/>
    <n v="0"/>
    <n v="0"/>
    <n v="0"/>
    <n v="0"/>
    <n v="0"/>
    <n v="1"/>
    <n v="1"/>
    <n v="92"/>
    <n v="10"/>
    <n v="446"/>
    <n v="919"/>
    <n v="714"/>
    <n v="126"/>
    <n v="56"/>
    <n v="4916"/>
    <n v="2099"/>
    <n v="0"/>
    <n v="33"/>
    <n v="1108"/>
    <n v="431"/>
    <n v="3172"/>
    <n v="38"/>
    <n v="1"/>
    <n v="0"/>
  </r>
  <r>
    <x v="3"/>
    <x v="16"/>
    <x v="173"/>
    <x v="0"/>
    <n v="139"/>
    <n v="1"/>
    <n v="1"/>
    <n v="0"/>
    <n v="0"/>
    <n v="110"/>
    <n v="2"/>
    <n v="2"/>
    <n v="2"/>
    <n v="0"/>
    <n v="0"/>
    <n v="0"/>
    <n v="0"/>
    <n v="674"/>
    <n v="575"/>
    <n v="51"/>
    <n v="5"/>
    <n v="5"/>
    <n v="948"/>
    <n v="673"/>
    <n v="20"/>
    <n v="54"/>
    <n v="24"/>
    <n v="914"/>
    <n v="648"/>
    <n v="40"/>
    <n v="11"/>
    <n v="81"/>
    <n v="116"/>
    <n v="57"/>
    <n v="4"/>
    <n v="6"/>
    <n v="10"/>
    <n v="23"/>
    <n v="19"/>
    <n v="0"/>
    <n v="0"/>
    <n v="0"/>
    <n v="0"/>
    <n v="0"/>
    <n v="0"/>
    <n v="0"/>
    <n v="0"/>
    <n v="0"/>
    <n v="0"/>
    <n v="0"/>
    <n v="0"/>
    <n v="0"/>
    <n v="0"/>
    <n v="0"/>
    <n v="0"/>
    <n v="0"/>
    <n v="0"/>
    <n v="0"/>
    <n v="1"/>
    <n v="0"/>
    <n v="126"/>
    <n v="0"/>
    <n v="610"/>
    <n v="835"/>
    <n v="777"/>
    <n v="92"/>
    <n v="22"/>
    <n v="4349"/>
    <n v="2249"/>
    <n v="0"/>
    <n v="133"/>
    <n v="555"/>
    <n v="354"/>
    <n v="3216"/>
    <n v="48"/>
    <n v="1"/>
    <n v="0"/>
  </r>
  <r>
    <x v="3"/>
    <x v="14"/>
    <x v="29"/>
    <x v="0"/>
    <n v="64"/>
    <n v="2"/>
    <n v="1"/>
    <n v="0"/>
    <n v="0"/>
    <n v="39"/>
    <n v="3"/>
    <n v="3"/>
    <n v="4"/>
    <n v="3"/>
    <n v="3"/>
    <n v="0"/>
    <n v="0"/>
    <n v="343"/>
    <n v="295"/>
    <n v="8"/>
    <n v="8"/>
    <n v="3"/>
    <n v="798"/>
    <n v="505"/>
    <n v="38"/>
    <n v="46"/>
    <n v="25"/>
    <n v="644"/>
    <n v="395"/>
    <n v="33"/>
    <n v="66"/>
    <n v="32"/>
    <n v="126"/>
    <n v="41"/>
    <n v="7"/>
    <n v="12"/>
    <n v="19"/>
    <n v="34"/>
    <n v="28"/>
    <n v="2"/>
    <n v="0"/>
    <n v="1"/>
    <n v="0"/>
    <n v="0"/>
    <n v="0"/>
    <n v="0"/>
    <n v="0"/>
    <n v="0"/>
    <n v="0"/>
    <n v="0"/>
    <n v="0"/>
    <n v="0"/>
    <n v="0"/>
    <n v="0"/>
    <n v="0"/>
    <n v="0"/>
    <n v="0"/>
    <n v="0"/>
    <n v="1"/>
    <n v="0"/>
    <n v="50"/>
    <n v="3"/>
    <n v="319"/>
    <n v="674"/>
    <n v="503"/>
    <n v="85"/>
    <n v="31"/>
    <n v="3506"/>
    <n v="1362"/>
    <n v="0"/>
    <n v="186"/>
    <n v="588"/>
    <n v="354"/>
    <n v="2242"/>
    <n v="15"/>
    <n v="1"/>
    <n v="0"/>
  </r>
  <r>
    <x v="3"/>
    <x v="17"/>
    <x v="174"/>
    <x v="0"/>
    <n v="33"/>
    <n v="2"/>
    <n v="2"/>
    <n v="0"/>
    <n v="0"/>
    <n v="30"/>
    <n v="0"/>
    <n v="1"/>
    <n v="0"/>
    <n v="0"/>
    <n v="0"/>
    <n v="0"/>
    <n v="0"/>
    <n v="204"/>
    <n v="162"/>
    <n v="8"/>
    <n v="14"/>
    <n v="3"/>
    <n v="490"/>
    <n v="303"/>
    <n v="12"/>
    <n v="48"/>
    <n v="19"/>
    <n v="442"/>
    <n v="263"/>
    <n v="5"/>
    <n v="49"/>
    <n v="48"/>
    <n v="55"/>
    <n v="31"/>
    <n v="0"/>
    <n v="7"/>
    <n v="1"/>
    <n v="14"/>
    <n v="12"/>
    <n v="1"/>
    <n v="0"/>
    <n v="0"/>
    <n v="0"/>
    <n v="0"/>
    <n v="0"/>
    <n v="0"/>
    <n v="0"/>
    <n v="0"/>
    <n v="0"/>
    <n v="0"/>
    <n v="0"/>
    <n v="0"/>
    <n v="0"/>
    <n v="0"/>
    <n v="0"/>
    <n v="0"/>
    <n v="0"/>
    <n v="0"/>
    <n v="2"/>
    <n v="0"/>
    <n v="32"/>
    <n v="0"/>
    <n v="177"/>
    <n v="397"/>
    <n v="331"/>
    <n v="44"/>
    <n v="13"/>
    <n v="2260"/>
    <n v="920"/>
    <n v="0"/>
    <n v="21"/>
    <n v="433"/>
    <n v="303"/>
    <n v="1427"/>
    <n v="5"/>
    <n v="1"/>
    <n v="0"/>
  </r>
  <r>
    <x v="3"/>
    <x v="16"/>
    <x v="31"/>
    <x v="0"/>
    <n v="49"/>
    <n v="1"/>
    <n v="1"/>
    <n v="0"/>
    <n v="0"/>
    <n v="45"/>
    <n v="1"/>
    <n v="1"/>
    <n v="0"/>
    <n v="1"/>
    <n v="0"/>
    <n v="0"/>
    <n v="0"/>
    <n v="342"/>
    <n v="327"/>
    <n v="2"/>
    <n v="4"/>
    <n v="1"/>
    <n v="433"/>
    <n v="324"/>
    <n v="4"/>
    <n v="21"/>
    <n v="17"/>
    <n v="497"/>
    <n v="380"/>
    <n v="0"/>
    <n v="0"/>
    <n v="44"/>
    <n v="42"/>
    <n v="27"/>
    <n v="0"/>
    <n v="5"/>
    <n v="1"/>
    <n v="9"/>
    <n v="8"/>
    <n v="0"/>
    <n v="0"/>
    <n v="0"/>
    <n v="0"/>
    <n v="0"/>
    <n v="0"/>
    <n v="0"/>
    <n v="0"/>
    <n v="0"/>
    <n v="0"/>
    <n v="0"/>
    <n v="0"/>
    <n v="0"/>
    <n v="0"/>
    <n v="0"/>
    <n v="0"/>
    <n v="0"/>
    <n v="0"/>
    <n v="0"/>
    <n v="1"/>
    <n v="0"/>
    <n v="47"/>
    <n v="1"/>
    <n v="332"/>
    <n v="382"/>
    <n v="443"/>
    <n v="36"/>
    <n v="9"/>
    <n v="1957"/>
    <n v="1214"/>
    <n v="0"/>
    <n v="4"/>
    <n v="156"/>
    <n v="164"/>
    <n v="1585"/>
    <n v="23"/>
    <n v="1"/>
    <n v="0"/>
  </r>
  <r>
    <x v="3"/>
    <x v="19"/>
    <x v="175"/>
    <x v="0"/>
    <n v="87"/>
    <n v="2"/>
    <n v="1"/>
    <m/>
    <m/>
    <n v="69"/>
    <m/>
    <n v="3"/>
    <n v="5"/>
    <n v="1"/>
    <n v="1"/>
    <m/>
    <m/>
    <n v="345"/>
    <n v="250"/>
    <n v="45"/>
    <n v="9"/>
    <n v="6"/>
    <n v="960"/>
    <n v="539"/>
    <n v="12"/>
    <n v="54"/>
    <n v="96"/>
    <n v="552"/>
    <n v="275"/>
    <n v="64"/>
    <n v="32"/>
    <n v="69"/>
    <n v="114"/>
    <n v="40"/>
    <m/>
    <n v="9"/>
    <n v="17"/>
    <n v="20"/>
    <n v="15"/>
    <n v="3"/>
    <m/>
    <m/>
    <m/>
    <m/>
    <m/>
    <m/>
    <m/>
    <m/>
    <m/>
    <m/>
    <m/>
    <m/>
    <m/>
    <m/>
    <m/>
    <m/>
    <m/>
    <m/>
    <n v="2"/>
    <m/>
    <n v="78"/>
    <n v="1"/>
    <n v="284"/>
    <n v="769"/>
    <n v="377"/>
    <n v="78"/>
    <n v="17"/>
    <n v="3279"/>
    <n v="957"/>
    <m/>
    <n v="94"/>
    <n v="369"/>
    <n v="882"/>
    <n v="1805"/>
    <n v="14"/>
    <n v="1"/>
    <m/>
  </r>
  <r>
    <x v="3"/>
    <x v="17"/>
    <x v="176"/>
    <x v="0"/>
    <n v="187"/>
    <n v="2"/>
    <n v="2"/>
    <n v="2"/>
    <n v="2"/>
    <n v="146"/>
    <n v="6"/>
    <n v="3"/>
    <n v="3"/>
    <n v="37"/>
    <n v="24"/>
    <n v="6"/>
    <n v="0"/>
    <n v="1003"/>
    <n v="860"/>
    <n v="57"/>
    <n v="9"/>
    <n v="14"/>
    <n v="1950"/>
    <n v="1353"/>
    <n v="79"/>
    <n v="97"/>
    <n v="40"/>
    <n v="1723"/>
    <n v="1158"/>
    <n v="89"/>
    <n v="140"/>
    <n v="48"/>
    <n v="311"/>
    <n v="168"/>
    <n v="3"/>
    <n v="23"/>
    <n v="14"/>
    <n v="100"/>
    <n v="79"/>
    <n v="5"/>
    <n v="1"/>
    <n v="0"/>
    <n v="0"/>
    <n v="0"/>
    <n v="0"/>
    <n v="0"/>
    <n v="0"/>
    <n v="0"/>
    <n v="0"/>
    <n v="0"/>
    <n v="0"/>
    <n v="0"/>
    <n v="0"/>
    <n v="0"/>
    <n v="0"/>
    <n v="0"/>
    <n v="0"/>
    <n v="0"/>
    <n v="2"/>
    <n v="2"/>
    <n v="170"/>
    <n v="29"/>
    <n v="915"/>
    <n v="1675"/>
    <n v="1415"/>
    <n v="261"/>
    <n v="89"/>
    <n v="9645"/>
    <n v="4535"/>
    <n v="0"/>
    <n v="226"/>
    <n v="1908"/>
    <n v="525"/>
    <n v="6657"/>
    <n v="56"/>
    <n v="1"/>
    <n v="0"/>
  </r>
  <r>
    <x v="3"/>
    <x v="18"/>
    <x v="177"/>
    <x v="0"/>
    <n v="111"/>
    <n v="3"/>
    <n v="3"/>
    <n v="2"/>
    <n v="2"/>
    <n v="89"/>
    <n v="2"/>
    <n v="8"/>
    <n v="0"/>
    <n v="10"/>
    <n v="10"/>
    <n v="0"/>
    <n v="0"/>
    <n v="512"/>
    <n v="459"/>
    <n v="20"/>
    <n v="15"/>
    <n v="0"/>
    <n v="837"/>
    <n v="617"/>
    <n v="12"/>
    <n v="81"/>
    <n v="7"/>
    <n v="1080"/>
    <n v="792"/>
    <n v="11"/>
    <n v="133"/>
    <n v="23"/>
    <n v="190"/>
    <n v="131"/>
    <n v="1"/>
    <n v="16"/>
    <n v="1"/>
    <n v="33"/>
    <n v="31"/>
    <n v="1"/>
    <n v="1"/>
    <n v="0"/>
    <n v="0"/>
    <n v="0"/>
    <n v="0"/>
    <n v="0"/>
    <n v="0"/>
    <n v="0"/>
    <n v="0"/>
    <n v="0"/>
    <n v="0"/>
    <n v="0"/>
    <n v="0"/>
    <n v="0"/>
    <n v="0"/>
    <n v="0"/>
    <n v="0"/>
    <n v="0"/>
    <n v="3"/>
    <n v="2"/>
    <n v="99"/>
    <n v="10"/>
    <n v="473"/>
    <n v="725"/>
    <n v="896"/>
    <n v="167"/>
    <n v="31"/>
    <n v="5121"/>
    <n v="3152"/>
    <n v="0"/>
    <n v="46"/>
    <n v="874"/>
    <n v="158"/>
    <n v="3930"/>
    <n v="47"/>
    <n v="1"/>
    <n v="1"/>
  </r>
  <r>
    <x v="3"/>
    <x v="18"/>
    <x v="178"/>
    <x v="0"/>
    <n v="149"/>
    <n v="4"/>
    <n v="4"/>
    <n v="0"/>
    <n v="0"/>
    <n v="127"/>
    <n v="4"/>
    <n v="4"/>
    <n v="1"/>
    <n v="16"/>
    <n v="15"/>
    <n v="0"/>
    <n v="0"/>
    <n v="714"/>
    <n v="650"/>
    <n v="15"/>
    <n v="13"/>
    <n v="6"/>
    <n v="933"/>
    <n v="613"/>
    <n v="38"/>
    <n v="74"/>
    <n v="29"/>
    <n v="1214"/>
    <n v="854"/>
    <n v="21"/>
    <n v="37"/>
    <n v="133"/>
    <n v="154"/>
    <n v="106"/>
    <n v="4"/>
    <n v="15"/>
    <n v="1"/>
    <n v="53"/>
    <n v="46"/>
    <n v="1"/>
    <n v="1"/>
    <n v="1"/>
    <n v="0"/>
    <n v="0"/>
    <n v="0"/>
    <n v="0"/>
    <n v="0"/>
    <n v="0"/>
    <n v="0"/>
    <n v="0"/>
    <n v="0"/>
    <n v="0"/>
    <n v="0"/>
    <n v="0"/>
    <n v="0"/>
    <n v="0"/>
    <n v="0"/>
    <n v="0"/>
    <n v="4"/>
    <n v="0"/>
    <n v="139"/>
    <n v="16"/>
    <n v="673"/>
    <n v="757"/>
    <n v="997"/>
    <n v="132"/>
    <n v="50"/>
    <n v="5184"/>
    <n v="2874"/>
    <n v="0"/>
    <n v="50"/>
    <n v="633"/>
    <n v="562"/>
    <n v="3787"/>
    <n v="48"/>
    <n v="1"/>
    <n v="0"/>
  </r>
  <r>
    <x v="4"/>
    <x v="21"/>
    <x v="179"/>
    <x v="0"/>
    <n v="97"/>
    <n v="3"/>
    <n v="3"/>
    <n v="0"/>
    <n v="0"/>
    <n v="59"/>
    <n v="6"/>
    <n v="6"/>
    <n v="2"/>
    <n v="0"/>
    <n v="0"/>
    <n v="0"/>
    <n v="0"/>
    <n v="122"/>
    <n v="81"/>
    <n v="7"/>
    <n v="0"/>
    <n v="8"/>
    <n v="1176"/>
    <n v="694"/>
    <n v="65"/>
    <n v="85"/>
    <n v="27"/>
    <n v="606"/>
    <n v="354"/>
    <n v="27"/>
    <n v="73"/>
    <n v="32"/>
    <n v="316"/>
    <n v="133"/>
    <n v="11"/>
    <n v="44"/>
    <n v="21"/>
    <n v="43"/>
    <n v="39"/>
    <n v="1"/>
    <n v="0"/>
    <n v="0"/>
    <n v="0"/>
    <n v="0"/>
    <n v="0"/>
    <n v="0"/>
    <n v="0"/>
    <n v="0"/>
    <n v="0"/>
    <n v="0"/>
    <n v="0"/>
    <n v="0"/>
    <n v="0"/>
    <n v="0"/>
    <n v="0"/>
    <n v="0"/>
    <n v="0"/>
    <n v="0"/>
    <n v="3"/>
    <n v="0"/>
    <n v="82"/>
    <n v="0"/>
    <n v="105"/>
    <n v="948"/>
    <n v="452"/>
    <n v="222"/>
    <n v="41"/>
    <n v="8023"/>
    <n v="3360"/>
    <n v="0"/>
    <n v="107"/>
    <n v="1674"/>
    <n v="560"/>
    <n v="5320"/>
    <n v="15"/>
    <n v="1"/>
    <n v="0"/>
  </r>
  <r>
    <x v="4"/>
    <x v="39"/>
    <x v="180"/>
    <x v="0"/>
    <n v="167"/>
    <n v="3"/>
    <n v="3"/>
    <n v="1"/>
    <n v="0"/>
    <n v="114"/>
    <n v="4"/>
    <n v="10"/>
    <n v="6"/>
    <n v="37"/>
    <n v="35"/>
    <n v="0"/>
    <n v="0"/>
    <n v="426"/>
    <n v="341"/>
    <n v="16"/>
    <n v="10"/>
    <n v="4"/>
    <n v="1361"/>
    <n v="764"/>
    <n v="35"/>
    <n v="151"/>
    <n v="32"/>
    <n v="842"/>
    <n v="542"/>
    <n v="10"/>
    <n v="80"/>
    <n v="40"/>
    <n v="283"/>
    <n v="123"/>
    <n v="3"/>
    <n v="42"/>
    <n v="11"/>
    <n v="109"/>
    <n v="88"/>
    <n v="4"/>
    <n v="3"/>
    <n v="0"/>
    <n v="0"/>
    <n v="0"/>
    <n v="0"/>
    <n v="0"/>
    <n v="0"/>
    <n v="0"/>
    <n v="0"/>
    <n v="0"/>
    <n v="0"/>
    <n v="0"/>
    <n v="0"/>
    <n v="0"/>
    <n v="0"/>
    <n v="0"/>
    <n v="0"/>
    <n v="0"/>
    <n v="3"/>
    <n v="0"/>
    <n v="140"/>
    <n v="36"/>
    <n v="384"/>
    <n v="1078"/>
    <n v="692"/>
    <n v="207"/>
    <n v="100"/>
    <n v="6119"/>
    <n v="2759"/>
    <n v="0"/>
    <n v="60"/>
    <n v="1235"/>
    <n v="486"/>
    <n v="4082"/>
    <n v="39"/>
    <n v="1"/>
    <n v="0"/>
  </r>
  <r>
    <x v="4"/>
    <x v="40"/>
    <x v="181"/>
    <x v="0"/>
    <n v="174"/>
    <n v="2"/>
    <n v="2"/>
    <n v="0"/>
    <n v="0"/>
    <n v="110"/>
    <n v="16"/>
    <n v="9"/>
    <n v="2"/>
    <n v="5"/>
    <n v="4"/>
    <n v="0"/>
    <n v="0"/>
    <n v="322"/>
    <n v="231"/>
    <n v="18"/>
    <n v="2"/>
    <n v="2"/>
    <n v="1843"/>
    <n v="1070"/>
    <n v="168"/>
    <n v="98"/>
    <n v="30"/>
    <n v="856"/>
    <n v="534"/>
    <n v="85"/>
    <n v="32"/>
    <n v="21"/>
    <n v="424"/>
    <n v="209"/>
    <n v="12"/>
    <n v="50"/>
    <n v="8"/>
    <n v="36"/>
    <n v="26"/>
    <n v="3"/>
    <n v="0"/>
    <n v="0"/>
    <n v="0"/>
    <n v="0"/>
    <n v="0"/>
    <n v="0"/>
    <n v="0"/>
    <n v="0"/>
    <n v="0"/>
    <n v="0"/>
    <n v="0"/>
    <n v="0"/>
    <n v="0"/>
    <n v="0"/>
    <n v="0"/>
    <n v="0"/>
    <n v="0"/>
    <n v="0"/>
    <n v="2"/>
    <n v="0"/>
    <n v="141"/>
    <n v="5"/>
    <n v="287"/>
    <n v="1484"/>
    <n v="695"/>
    <n v="329"/>
    <n v="31"/>
    <n v="10452"/>
    <n v="4395"/>
    <n v="0"/>
    <n v="217"/>
    <n v="2440"/>
    <n v="669"/>
    <n v="6619"/>
    <n v="39"/>
    <n v="1"/>
    <n v="0"/>
  </r>
  <r>
    <x v="4"/>
    <x v="41"/>
    <x v="182"/>
    <x v="0"/>
    <n v="41"/>
    <n v="2"/>
    <n v="2"/>
    <n v="0"/>
    <n v="0"/>
    <n v="28"/>
    <n v="0"/>
    <n v="4"/>
    <n v="0"/>
    <n v="0"/>
    <n v="0"/>
    <n v="0"/>
    <n v="0"/>
    <n v="183"/>
    <n v="147"/>
    <n v="15"/>
    <n v="3"/>
    <n v="3"/>
    <n v="392"/>
    <n v="219"/>
    <n v="12"/>
    <n v="41"/>
    <n v="9"/>
    <n v="309"/>
    <n v="162"/>
    <n v="4"/>
    <n v="50"/>
    <n v="32"/>
    <n v="96"/>
    <n v="59"/>
    <n v="2"/>
    <n v="9"/>
    <n v="3"/>
    <n v="22"/>
    <n v="17"/>
    <n v="3"/>
    <n v="1"/>
    <n v="0"/>
    <n v="0"/>
    <n v="0"/>
    <n v="0"/>
    <n v="0"/>
    <n v="0"/>
    <n v="0"/>
    <n v="0"/>
    <n v="0"/>
    <n v="0"/>
    <n v="0"/>
    <n v="0"/>
    <n v="0"/>
    <n v="0"/>
    <n v="0"/>
    <n v="0"/>
    <n v="0"/>
    <n v="2"/>
    <n v="0"/>
    <n v="37"/>
    <n v="0"/>
    <n v="158"/>
    <n v="312"/>
    <n v="219"/>
    <n v="80"/>
    <n v="18"/>
    <n v="3277"/>
    <n v="1418"/>
    <n v="0"/>
    <n v="48"/>
    <n v="756"/>
    <n v="322"/>
    <n v="2030"/>
    <n v="14"/>
    <n v="1"/>
    <n v="0"/>
  </r>
  <r>
    <x v="4"/>
    <x v="41"/>
    <x v="183"/>
    <x v="0"/>
    <n v="107"/>
    <n v="1"/>
    <n v="1"/>
    <n v="0"/>
    <n v="0"/>
    <n v="67"/>
    <n v="2"/>
    <n v="7"/>
    <n v="3"/>
    <n v="6"/>
    <n v="5"/>
    <n v="0"/>
    <n v="0"/>
    <n v="231"/>
    <n v="174"/>
    <n v="17"/>
    <n v="3"/>
    <n v="5"/>
    <n v="914"/>
    <n v="536"/>
    <n v="32"/>
    <n v="97"/>
    <n v="18"/>
    <n v="604"/>
    <n v="329"/>
    <n v="10"/>
    <n v="83"/>
    <n v="79"/>
    <n v="269"/>
    <n v="137"/>
    <n v="3"/>
    <n v="39"/>
    <n v="9"/>
    <n v="35"/>
    <n v="26"/>
    <n v="2"/>
    <n v="1"/>
    <n v="0"/>
    <n v="0"/>
    <n v="0"/>
    <n v="0"/>
    <n v="0"/>
    <n v="0"/>
    <n v="0"/>
    <n v="0"/>
    <n v="0"/>
    <n v="0"/>
    <n v="0"/>
    <n v="0"/>
    <n v="0"/>
    <n v="0"/>
    <n v="0"/>
    <n v="0"/>
    <n v="0"/>
    <n v="1"/>
    <n v="0"/>
    <n v="89"/>
    <n v="6"/>
    <n v="201"/>
    <n v="738"/>
    <n v="421"/>
    <n v="203"/>
    <n v="31"/>
    <n v="5397"/>
    <n v="2168"/>
    <n v="0"/>
    <n v="62"/>
    <n v="1213"/>
    <n v="546"/>
    <n v="3369"/>
    <n v="30"/>
    <n v="1"/>
    <n v="0"/>
  </r>
  <r>
    <x v="4"/>
    <x v="20"/>
    <x v="184"/>
    <x v="0"/>
    <n v="179"/>
    <n v="4"/>
    <n v="2"/>
    <n v="0"/>
    <n v="0"/>
    <n v="130"/>
    <n v="7"/>
    <n v="4"/>
    <n v="4"/>
    <n v="1"/>
    <n v="1"/>
    <n v="0"/>
    <n v="0"/>
    <n v="592"/>
    <n v="469"/>
    <n v="51"/>
    <n v="10"/>
    <n v="10"/>
    <n v="1605"/>
    <n v="1015"/>
    <n v="83"/>
    <n v="149"/>
    <n v="24"/>
    <n v="1297"/>
    <n v="758"/>
    <n v="17"/>
    <n v="198"/>
    <n v="96"/>
    <n v="308"/>
    <n v="148"/>
    <n v="3"/>
    <n v="41"/>
    <n v="13"/>
    <n v="60"/>
    <n v="45"/>
    <n v="7"/>
    <n v="1"/>
    <n v="1"/>
    <n v="0"/>
    <n v="1"/>
    <n v="0"/>
    <n v="0"/>
    <n v="0"/>
    <n v="0"/>
    <n v="0"/>
    <n v="0"/>
    <n v="0"/>
    <n v="0"/>
    <n v="0"/>
    <n v="0"/>
    <n v="0"/>
    <n v="0"/>
    <n v="0"/>
    <n v="0"/>
    <n v="3"/>
    <n v="0"/>
    <n v="159"/>
    <n v="1"/>
    <n v="510"/>
    <n v="1298"/>
    <n v="951"/>
    <n v="238"/>
    <n v="49"/>
    <n v="11049"/>
    <n v="4935"/>
    <n v="0"/>
    <n v="119"/>
    <n v="2133"/>
    <n v="951"/>
    <n v="7312"/>
    <n v="41"/>
    <n v="1"/>
    <n v="0"/>
  </r>
  <r>
    <x v="4"/>
    <x v="20"/>
    <x v="185"/>
    <x v="0"/>
    <n v="88"/>
    <n v="2"/>
    <n v="1"/>
    <n v="0"/>
    <n v="0"/>
    <n v="54"/>
    <n v="3"/>
    <n v="9"/>
    <n v="2"/>
    <n v="0"/>
    <n v="0"/>
    <n v="0"/>
    <n v="0"/>
    <n v="194"/>
    <n v="150"/>
    <n v="4"/>
    <n v="14"/>
    <n v="1"/>
    <n v="868"/>
    <n v="521"/>
    <n v="55"/>
    <n v="92"/>
    <n v="7"/>
    <n v="640"/>
    <n v="325"/>
    <n v="7"/>
    <n v="177"/>
    <n v="27"/>
    <n v="169"/>
    <n v="87"/>
    <n v="5"/>
    <n v="26"/>
    <n v="6"/>
    <n v="28"/>
    <n v="21"/>
    <n v="2"/>
    <n v="2"/>
    <n v="0"/>
    <n v="0"/>
    <n v="0"/>
    <n v="0"/>
    <n v="0"/>
    <n v="0"/>
    <n v="0"/>
    <n v="0"/>
    <n v="0"/>
    <n v="0"/>
    <n v="0"/>
    <n v="0"/>
    <n v="0"/>
    <n v="0"/>
    <n v="0"/>
    <n v="0"/>
    <n v="0"/>
    <n v="2"/>
    <n v="0"/>
    <n v="67"/>
    <n v="0"/>
    <n v="168"/>
    <n v="680"/>
    <n v="407"/>
    <n v="125"/>
    <n v="24"/>
    <n v="7175"/>
    <n v="2724"/>
    <n v="0"/>
    <n v="29"/>
    <n v="2305"/>
    <n v="566"/>
    <n v="3982"/>
    <n v="16"/>
    <n v="1"/>
    <n v="0"/>
  </r>
  <r>
    <x v="4"/>
    <x v="22"/>
    <x v="186"/>
    <x v="0"/>
    <n v="64"/>
    <n v="3"/>
    <n v="2"/>
    <n v="1"/>
    <n v="1"/>
    <n v="44"/>
    <n v="2"/>
    <n v="8"/>
    <n v="2"/>
    <n v="72"/>
    <n v="60"/>
    <n v="6"/>
    <n v="0"/>
    <n v="124"/>
    <n v="95"/>
    <n v="10"/>
    <n v="7"/>
    <n v="1"/>
    <n v="750"/>
    <n v="409"/>
    <n v="11"/>
    <n v="114"/>
    <n v="10"/>
    <n v="381"/>
    <n v="205"/>
    <n v="1"/>
    <n v="63"/>
    <n v="21"/>
    <n v="132"/>
    <n v="73"/>
    <n v="0"/>
    <n v="20"/>
    <n v="9"/>
    <n v="39"/>
    <n v="34"/>
    <n v="2"/>
    <n v="0"/>
    <n v="0"/>
    <n v="0"/>
    <n v="1"/>
    <n v="0"/>
    <n v="0"/>
    <n v="0"/>
    <n v="0"/>
    <n v="0"/>
    <n v="0"/>
    <n v="0"/>
    <n v="0"/>
    <n v="3"/>
    <n v="0"/>
    <n v="1"/>
    <n v="0"/>
    <n v="0"/>
    <n v="0"/>
    <n v="2"/>
    <n v="1"/>
    <n v="51"/>
    <n v="61"/>
    <n v="104"/>
    <n v="581"/>
    <n v="280"/>
    <n v="98"/>
    <n v="37"/>
    <n v="4435"/>
    <n v="1757"/>
    <n v="0"/>
    <n v="13"/>
    <n v="1236"/>
    <n v="404"/>
    <n v="2635"/>
    <n v="17"/>
    <n v="1"/>
    <n v="0"/>
  </r>
  <r>
    <x v="4"/>
    <x v="22"/>
    <x v="187"/>
    <x v="0"/>
    <n v="49"/>
    <n v="2"/>
    <n v="2"/>
    <n v="0"/>
    <n v="0"/>
    <n v="32"/>
    <n v="1"/>
    <n v="2"/>
    <n v="4"/>
    <n v="0"/>
    <n v="0"/>
    <n v="0"/>
    <n v="0"/>
    <n v="96"/>
    <n v="66"/>
    <n v="13"/>
    <n v="4"/>
    <n v="1"/>
    <n v="628"/>
    <n v="359"/>
    <n v="13"/>
    <n v="94"/>
    <n v="6"/>
    <n v="286"/>
    <n v="141"/>
    <n v="2"/>
    <n v="61"/>
    <n v="17"/>
    <n v="129"/>
    <n v="52"/>
    <n v="1"/>
    <n v="27"/>
    <n v="1"/>
    <n v="26"/>
    <n v="19"/>
    <n v="2"/>
    <n v="2"/>
    <n v="0"/>
    <n v="0"/>
    <n v="0"/>
    <n v="0"/>
    <n v="0"/>
    <n v="0"/>
    <n v="0"/>
    <n v="0"/>
    <n v="0"/>
    <n v="0"/>
    <n v="0"/>
    <n v="0"/>
    <n v="0"/>
    <n v="0"/>
    <n v="0"/>
    <n v="0"/>
    <n v="0"/>
    <n v="2"/>
    <n v="0"/>
    <n v="42"/>
    <n v="0"/>
    <n v="77"/>
    <n v="494"/>
    <n v="201"/>
    <n v="91"/>
    <n v="22"/>
    <n v="2552"/>
    <n v="779"/>
    <n v="0"/>
    <n v="14"/>
    <n v="822"/>
    <n v="205"/>
    <n v="1385"/>
    <n v="13"/>
    <n v="1"/>
    <n v="0"/>
  </r>
  <r>
    <x v="4"/>
    <x v="41"/>
    <x v="188"/>
    <x v="0"/>
    <n v="89"/>
    <n v="3"/>
    <n v="3"/>
    <n v="1"/>
    <n v="1"/>
    <n v="59"/>
    <n v="4"/>
    <n v="9"/>
    <n v="3"/>
    <n v="4"/>
    <n v="3"/>
    <n v="0"/>
    <n v="0"/>
    <n v="218"/>
    <n v="168"/>
    <n v="16"/>
    <n v="7"/>
    <n v="3"/>
    <n v="730"/>
    <n v="450"/>
    <n v="33"/>
    <n v="75"/>
    <n v="10"/>
    <n v="454"/>
    <n v="293"/>
    <n v="4"/>
    <n v="66"/>
    <n v="13"/>
    <n v="209"/>
    <n v="135"/>
    <n v="2"/>
    <n v="28"/>
    <n v="5"/>
    <n v="40"/>
    <n v="35"/>
    <n v="1"/>
    <n v="0"/>
    <n v="0"/>
    <n v="0"/>
    <n v="0"/>
    <n v="0"/>
    <n v="0"/>
    <n v="0"/>
    <n v="0"/>
    <n v="0"/>
    <n v="0"/>
    <n v="0"/>
    <n v="0"/>
    <n v="0"/>
    <n v="0"/>
    <n v="0"/>
    <n v="0"/>
    <n v="0"/>
    <n v="0"/>
    <n v="3"/>
    <n v="1"/>
    <n v="68"/>
    <n v="4"/>
    <n v="190"/>
    <n v="585"/>
    <n v="364"/>
    <n v="167"/>
    <n v="39"/>
    <n v="4415"/>
    <n v="2417"/>
    <n v="0"/>
    <n v="47"/>
    <n v="914"/>
    <n v="178"/>
    <n v="3133"/>
    <n v="21"/>
    <n v="1"/>
    <n v="1"/>
  </r>
  <r>
    <x v="4"/>
    <x v="38"/>
    <x v="189"/>
    <x v="0"/>
    <n v="157"/>
    <n v="3"/>
    <n v="3"/>
    <n v="0"/>
    <n v="0"/>
    <n v="126"/>
    <n v="4"/>
    <n v="8"/>
    <n v="3"/>
    <n v="0"/>
    <n v="0"/>
    <n v="0"/>
    <n v="0"/>
    <n v="465"/>
    <n v="389"/>
    <n v="34"/>
    <n v="8"/>
    <n v="6"/>
    <n v="1251"/>
    <n v="821"/>
    <n v="36"/>
    <n v="110"/>
    <n v="21"/>
    <n v="1275"/>
    <n v="865"/>
    <n v="18"/>
    <n v="167"/>
    <n v="73"/>
    <n v="303"/>
    <n v="169"/>
    <n v="3"/>
    <n v="41"/>
    <n v="6"/>
    <n v="45"/>
    <n v="33"/>
    <n v="3"/>
    <n v="0"/>
    <n v="0"/>
    <n v="0"/>
    <n v="0"/>
    <n v="0"/>
    <n v="0"/>
    <n v="0"/>
    <n v="0"/>
    <n v="0"/>
    <n v="0"/>
    <n v="0"/>
    <n v="0"/>
    <n v="0"/>
    <n v="0"/>
    <n v="0"/>
    <n v="0"/>
    <n v="0"/>
    <n v="0"/>
    <n v="3"/>
    <n v="0"/>
    <n v="139"/>
    <n v="0"/>
    <n v="412"/>
    <n v="1046"/>
    <n v="989"/>
    <n v="236"/>
    <n v="41"/>
    <n v="8389"/>
    <n v="4417"/>
    <n v="0"/>
    <n v="84"/>
    <n v="1559"/>
    <n v="664"/>
    <n v="5766"/>
    <n v="47"/>
    <n v="1"/>
    <n v="0"/>
  </r>
  <r>
    <x v="5"/>
    <x v="42"/>
    <x v="190"/>
    <x v="0"/>
    <n v="236"/>
    <n v="5"/>
    <n v="4"/>
    <n v="2"/>
    <n v="1"/>
    <n v="166"/>
    <n v="18"/>
    <n v="7"/>
    <n v="0"/>
    <n v="50"/>
    <n v="47"/>
    <n v="0"/>
    <n v="1"/>
    <n v="576"/>
    <n v="470"/>
    <n v="34"/>
    <n v="8"/>
    <n v="3"/>
    <n v="1800"/>
    <n v="1116"/>
    <n v="146"/>
    <n v="138"/>
    <n v="24"/>
    <n v="1783"/>
    <n v="1244"/>
    <n v="50"/>
    <n v="178"/>
    <n v="31"/>
    <n v="493"/>
    <n v="303"/>
    <n v="22"/>
    <n v="47"/>
    <n v="15"/>
    <n v="88"/>
    <n v="74"/>
    <n v="4"/>
    <n v="1"/>
    <n v="1"/>
    <n v="0"/>
    <n v="1"/>
    <n v="0"/>
    <n v="0"/>
    <n v="0"/>
    <n v="1"/>
    <n v="0"/>
    <n v="0"/>
    <n v="0"/>
    <n v="0"/>
    <n v="0"/>
    <n v="0"/>
    <n v="0"/>
    <n v="0"/>
    <n v="0"/>
    <n v="0"/>
    <n v="4"/>
    <n v="1"/>
    <n v="206"/>
    <n v="48"/>
    <n v="519"/>
    <n v="1434"/>
    <n v="1488"/>
    <n v="392"/>
    <n v="81"/>
    <n v="9904"/>
    <n v="5615"/>
    <n v="0"/>
    <n v="402"/>
    <n v="1417"/>
    <n v="422"/>
    <n v="7367"/>
    <n v="77"/>
    <n v="1"/>
    <n v="1"/>
  </r>
  <r>
    <x v="5"/>
    <x v="42"/>
    <x v="191"/>
    <x v="0"/>
    <n v="54"/>
    <n v="1"/>
    <n v="1"/>
    <n v="0"/>
    <n v="0"/>
    <n v="26"/>
    <n v="6"/>
    <n v="5"/>
    <n v="1"/>
    <n v="2"/>
    <n v="2"/>
    <n v="0"/>
    <n v="0"/>
    <n v="246"/>
    <n v="190"/>
    <n v="34"/>
    <n v="2"/>
    <n v="0"/>
    <n v="762"/>
    <n v="396"/>
    <n v="70"/>
    <n v="108"/>
    <n v="13"/>
    <n v="776"/>
    <n v="419"/>
    <n v="61"/>
    <n v="140"/>
    <n v="20"/>
    <n v="107"/>
    <n v="40"/>
    <n v="4"/>
    <n v="23"/>
    <n v="2"/>
    <n v="28"/>
    <n v="22"/>
    <n v="2"/>
    <n v="0"/>
    <n v="0"/>
    <n v="0"/>
    <n v="0"/>
    <n v="0"/>
    <n v="0"/>
    <n v="0"/>
    <n v="0"/>
    <n v="0"/>
    <n v="0"/>
    <n v="0"/>
    <n v="0"/>
    <n v="0"/>
    <n v="0"/>
    <n v="0"/>
    <n v="0"/>
    <n v="0"/>
    <n v="0"/>
    <n v="1"/>
    <n v="0"/>
    <n v="41"/>
    <n v="2"/>
    <n v="206"/>
    <n v="544"/>
    <n v="543"/>
    <n v="73"/>
    <n v="26"/>
    <n v="3749"/>
    <n v="1393"/>
    <n v="0"/>
    <n v="230"/>
    <n v="984"/>
    <n v="193"/>
    <n v="2205"/>
    <n v="5"/>
    <n v="1"/>
    <n v="0"/>
  </r>
  <r>
    <x v="5"/>
    <x v="43"/>
    <x v="192"/>
    <x v="0"/>
    <n v="72"/>
    <n v="4"/>
    <n v="3"/>
    <n v="0"/>
    <n v="0"/>
    <n v="35"/>
    <n v="2"/>
    <n v="13"/>
    <n v="2"/>
    <n v="5"/>
    <n v="4"/>
    <n v="0"/>
    <n v="0"/>
    <n v="316"/>
    <n v="208"/>
    <n v="13"/>
    <n v="31"/>
    <n v="17"/>
    <n v="892"/>
    <n v="411"/>
    <n v="10"/>
    <n v="189"/>
    <n v="38"/>
    <n v="851"/>
    <n v="323"/>
    <n v="5"/>
    <n v="214"/>
    <n v="121"/>
    <n v="111"/>
    <n v="40"/>
    <n v="2"/>
    <n v="17"/>
    <n v="22"/>
    <n v="70"/>
    <n v="50"/>
    <n v="4"/>
    <n v="3"/>
    <n v="2"/>
    <n v="0"/>
    <n v="1"/>
    <n v="0"/>
    <n v="0"/>
    <n v="0"/>
    <n v="0"/>
    <n v="0"/>
    <n v="0"/>
    <n v="0"/>
    <n v="0"/>
    <n v="0"/>
    <n v="0"/>
    <n v="0"/>
    <n v="0"/>
    <n v="0"/>
    <n v="0"/>
    <n v="3"/>
    <n v="0"/>
    <n v="49"/>
    <n v="5"/>
    <n v="251"/>
    <n v="621"/>
    <n v="496"/>
    <n v="66"/>
    <n v="57"/>
    <n v="3403"/>
    <n v="872"/>
    <n v="0"/>
    <n v="17"/>
    <n v="604"/>
    <n v="1018"/>
    <n v="1653"/>
    <n v="18"/>
    <n v="1"/>
    <n v="0"/>
  </r>
  <r>
    <x v="5"/>
    <x v="44"/>
    <x v="193"/>
    <x v="0"/>
    <n v="103"/>
    <n v="8"/>
    <n v="7"/>
    <n v="0"/>
    <n v="0"/>
    <n v="68"/>
    <n v="2"/>
    <n v="10"/>
    <n v="1"/>
    <n v="0"/>
    <n v="0"/>
    <n v="0"/>
    <n v="0"/>
    <n v="343"/>
    <n v="270"/>
    <n v="24"/>
    <n v="8"/>
    <n v="5"/>
    <n v="916"/>
    <n v="452"/>
    <n v="24"/>
    <n v="187"/>
    <n v="23"/>
    <n v="932"/>
    <n v="477"/>
    <n v="26"/>
    <n v="181"/>
    <n v="24"/>
    <n v="118"/>
    <n v="44"/>
    <n v="3"/>
    <n v="30"/>
    <n v="0"/>
    <n v="57"/>
    <n v="46"/>
    <n v="3"/>
    <n v="1"/>
    <n v="1"/>
    <n v="0"/>
    <n v="0"/>
    <n v="0"/>
    <n v="0"/>
    <n v="0"/>
    <n v="0"/>
    <n v="0"/>
    <n v="0"/>
    <n v="0"/>
    <n v="0"/>
    <n v="0"/>
    <n v="0"/>
    <n v="0"/>
    <n v="0"/>
    <n v="0"/>
    <n v="0"/>
    <n v="8"/>
    <n v="0"/>
    <n v="88"/>
    <n v="0"/>
    <n v="303"/>
    <n v="643"/>
    <n v="669"/>
    <n v="77"/>
    <n v="49"/>
    <n v="4126"/>
    <n v="1481"/>
    <n v="0"/>
    <n v="52"/>
    <n v="1080"/>
    <n v="368"/>
    <n v="2482"/>
    <n v="20"/>
    <n v="1"/>
    <n v="0"/>
  </r>
  <r>
    <x v="5"/>
    <x v="25"/>
    <x v="194"/>
    <x v="0"/>
    <n v="131"/>
    <n v="1"/>
    <n v="1"/>
    <n v="0"/>
    <n v="0"/>
    <n v="77"/>
    <n v="7"/>
    <n v="19"/>
    <n v="0"/>
    <n v="2"/>
    <n v="1"/>
    <n v="0"/>
    <n v="0"/>
    <n v="379"/>
    <n v="256"/>
    <n v="29"/>
    <n v="5"/>
    <n v="14"/>
    <n v="1525"/>
    <n v="726"/>
    <n v="94"/>
    <n v="213"/>
    <n v="29"/>
    <n v="1150"/>
    <n v="453"/>
    <n v="38"/>
    <n v="229"/>
    <n v="107"/>
    <n v="322"/>
    <n v="99"/>
    <n v="7"/>
    <n v="69"/>
    <n v="14"/>
    <n v="65"/>
    <n v="44"/>
    <n v="3"/>
    <n v="2"/>
    <n v="0"/>
    <n v="0"/>
    <n v="0"/>
    <n v="0"/>
    <n v="0"/>
    <n v="0"/>
    <n v="0"/>
    <n v="0"/>
    <n v="0"/>
    <n v="0"/>
    <n v="0"/>
    <n v="0"/>
    <n v="0"/>
    <n v="0"/>
    <n v="0"/>
    <n v="0"/>
    <n v="0"/>
    <n v="1"/>
    <n v="0"/>
    <n v="99"/>
    <n v="2"/>
    <n v="323"/>
    <n v="1135"/>
    <n v="739"/>
    <n v="209"/>
    <n v="57"/>
    <n v="6418"/>
    <n v="1627"/>
    <n v="0"/>
    <n v="168"/>
    <n v="2136"/>
    <n v="314"/>
    <n v="3524"/>
    <n v="25"/>
    <n v="1"/>
    <n v="0"/>
  </r>
  <r>
    <x v="5"/>
    <x v="26"/>
    <x v="195"/>
    <x v="0"/>
    <n v="191"/>
    <n v="5"/>
    <n v="5"/>
    <n v="4"/>
    <n v="4"/>
    <n v="141"/>
    <n v="8"/>
    <n v="15"/>
    <n v="2"/>
    <n v="41"/>
    <n v="37"/>
    <n v="0"/>
    <n v="0"/>
    <n v="853"/>
    <n v="682"/>
    <n v="57"/>
    <n v="35"/>
    <n v="8"/>
    <n v="1768"/>
    <n v="1103"/>
    <n v="86"/>
    <n v="208"/>
    <n v="8"/>
    <n v="1997"/>
    <n v="1290"/>
    <n v="66"/>
    <n v="300"/>
    <n v="15"/>
    <n v="335"/>
    <n v="182"/>
    <n v="7"/>
    <n v="60"/>
    <n v="4"/>
    <n v="99"/>
    <n v="82"/>
    <n v="4"/>
    <n v="4"/>
    <n v="1"/>
    <n v="0"/>
    <n v="0"/>
    <n v="0"/>
    <n v="0"/>
    <n v="0"/>
    <n v="0"/>
    <n v="0"/>
    <n v="0"/>
    <n v="0"/>
    <n v="0"/>
    <n v="0"/>
    <n v="0"/>
    <n v="0"/>
    <n v="0"/>
    <n v="0"/>
    <n v="0"/>
    <n v="5"/>
    <n v="4"/>
    <n v="163"/>
    <n v="41"/>
    <n v="738"/>
    <n v="1421"/>
    <n v="1584"/>
    <n v="253"/>
    <n v="87"/>
    <n v="9410"/>
    <n v="4559"/>
    <n v="0"/>
    <n v="198"/>
    <n v="2411"/>
    <n v="220"/>
    <n v="6346"/>
    <n v="88"/>
    <n v="1"/>
    <n v="3"/>
  </r>
  <r>
    <x v="5"/>
    <x v="23"/>
    <x v="196"/>
    <x v="0"/>
    <n v="60"/>
    <n v="1"/>
    <n v="1"/>
    <n v="0"/>
    <n v="0"/>
    <n v="53"/>
    <n v="2"/>
    <n v="1"/>
    <n v="0"/>
    <n v="2"/>
    <n v="2"/>
    <n v="0"/>
    <n v="0"/>
    <n v="152"/>
    <n v="141"/>
    <n v="7"/>
    <n v="1"/>
    <n v="0"/>
    <n v="425"/>
    <n v="332"/>
    <n v="26"/>
    <n v="9"/>
    <n v="3"/>
    <n v="465"/>
    <n v="382"/>
    <n v="24"/>
    <n v="15"/>
    <n v="0"/>
    <n v="142"/>
    <n v="104"/>
    <n v="2"/>
    <n v="11"/>
    <n v="1"/>
    <n v="13"/>
    <n v="11"/>
    <n v="1"/>
    <n v="0"/>
    <n v="0"/>
    <n v="0"/>
    <n v="0"/>
    <n v="0"/>
    <n v="0"/>
    <n v="0"/>
    <n v="0"/>
    <n v="0"/>
    <n v="0"/>
    <n v="0"/>
    <n v="0"/>
    <n v="0"/>
    <n v="0"/>
    <n v="0"/>
    <n v="0"/>
    <n v="0"/>
    <n v="0"/>
    <n v="1"/>
    <n v="0"/>
    <n v="56"/>
    <n v="2"/>
    <n v="144"/>
    <n v="377"/>
    <n v="422"/>
    <n v="119"/>
    <n v="12"/>
    <n v="2768"/>
    <n v="1903"/>
    <n v="0"/>
    <n v="89"/>
    <n v="368"/>
    <n v="33"/>
    <n v="2221"/>
    <n v="36"/>
    <n v="1"/>
    <n v="0"/>
  </r>
  <r>
    <x v="5"/>
    <x v="26"/>
    <x v="42"/>
    <x v="0"/>
    <n v="189"/>
    <n v="3"/>
    <n v="1"/>
    <m/>
    <m/>
    <n v="130"/>
    <n v="7"/>
    <n v="8"/>
    <n v="9"/>
    <n v="1"/>
    <n v="1"/>
    <m/>
    <m/>
    <n v="779"/>
    <n v="606"/>
    <n v="14"/>
    <n v="26"/>
    <n v="69"/>
    <n v="1520"/>
    <n v="817"/>
    <n v="40"/>
    <n v="50"/>
    <n v="260"/>
    <n v="1370"/>
    <n v="769"/>
    <n v="9"/>
    <n v="16"/>
    <n v="316"/>
    <n v="237"/>
    <n v="92"/>
    <n v="2"/>
    <n v="5"/>
    <n v="59"/>
    <n v="58"/>
    <n v="45"/>
    <n v="3"/>
    <m/>
    <n v="3"/>
    <m/>
    <m/>
    <m/>
    <m/>
    <m/>
    <m/>
    <m/>
    <m/>
    <m/>
    <m/>
    <m/>
    <m/>
    <m/>
    <m/>
    <m/>
    <m/>
    <n v="3"/>
    <m/>
    <n v="161"/>
    <n v="1"/>
    <n v="660"/>
    <n v="1113"/>
    <n v="996"/>
    <n v="155"/>
    <n v="51"/>
    <n v="5491"/>
    <n v="2112"/>
    <m/>
    <n v="37"/>
    <n v="194"/>
    <n v="1740"/>
    <n v="3294"/>
    <n v="42"/>
    <n v="1"/>
    <m/>
  </r>
  <r>
    <x v="5"/>
    <x v="25"/>
    <x v="43"/>
    <x v="0"/>
    <n v="131"/>
    <n v="8"/>
    <n v="6"/>
    <n v="6"/>
    <n v="3"/>
    <n v="79"/>
    <n v="1"/>
    <n v="21"/>
    <n v="3"/>
    <n v="110"/>
    <n v="79"/>
    <n v="8"/>
    <n v="0"/>
    <n v="481"/>
    <n v="335"/>
    <n v="19"/>
    <n v="49"/>
    <n v="14"/>
    <n v="1436"/>
    <n v="631"/>
    <n v="31"/>
    <n v="341"/>
    <n v="28"/>
    <n v="1270"/>
    <n v="482"/>
    <n v="13"/>
    <n v="357"/>
    <n v="113"/>
    <n v="144"/>
    <n v="38"/>
    <n v="3"/>
    <n v="40"/>
    <n v="5"/>
    <n v="86"/>
    <n v="48"/>
    <n v="9"/>
    <n v="4"/>
    <n v="0"/>
    <n v="0"/>
    <n v="0"/>
    <n v="1"/>
    <n v="0"/>
    <n v="0"/>
    <n v="0"/>
    <n v="2"/>
    <n v="0"/>
    <n v="0"/>
    <n v="0"/>
    <n v="9"/>
    <n v="0"/>
    <n v="0"/>
    <n v="0"/>
    <n v="0"/>
    <n v="0"/>
    <n v="6"/>
    <n v="4"/>
    <n v="102"/>
    <n v="89"/>
    <n v="390"/>
    <n v="973"/>
    <n v="765"/>
    <n v="85"/>
    <n v="68"/>
    <n v="6103"/>
    <n v="1542"/>
    <n v="0"/>
    <n v="52"/>
    <n v="1742"/>
    <n v="985"/>
    <n v="3076"/>
    <n v="36"/>
    <n v="1"/>
    <n v="1"/>
  </r>
  <r>
    <x v="5"/>
    <x v="23"/>
    <x v="44"/>
    <x v="0"/>
    <n v="75"/>
    <n v="5"/>
    <n v="4"/>
    <m/>
    <m/>
    <n v="51"/>
    <n v="1"/>
    <n v="3"/>
    <n v="3"/>
    <n v="10"/>
    <n v="10"/>
    <m/>
    <m/>
    <n v="404"/>
    <n v="339"/>
    <n v="6"/>
    <n v="18"/>
    <n v="21"/>
    <n v="726"/>
    <n v="442"/>
    <n v="9"/>
    <n v="66"/>
    <n v="38"/>
    <n v="662"/>
    <n v="419"/>
    <n v="13"/>
    <n v="61"/>
    <n v="47"/>
    <n v="106"/>
    <n v="48"/>
    <m/>
    <n v="4"/>
    <n v="15"/>
    <n v="89"/>
    <n v="82"/>
    <n v="1"/>
    <n v="1"/>
    <n v="2"/>
    <m/>
    <m/>
    <m/>
    <m/>
    <m/>
    <m/>
    <m/>
    <m/>
    <m/>
    <m/>
    <m/>
    <m/>
    <m/>
    <m/>
    <m/>
    <m/>
    <n v="5"/>
    <m/>
    <n v="66"/>
    <n v="10"/>
    <n v="354"/>
    <n v="597"/>
    <n v="527"/>
    <n v="82"/>
    <n v="84"/>
    <n v="2840"/>
    <n v="1127"/>
    <m/>
    <n v="29"/>
    <n v="217"/>
    <n v="660"/>
    <n v="1827"/>
    <n v="17"/>
    <n v="1"/>
    <m/>
  </r>
  <r>
    <x v="0"/>
    <x v="4"/>
    <x v="8"/>
    <x v="0"/>
    <n v="315"/>
    <n v="16"/>
    <n v="12"/>
    <n v="9"/>
    <n v="9"/>
    <n v="207"/>
    <n v="8"/>
    <n v="14"/>
    <n v="22"/>
    <n v="115"/>
    <n v="95"/>
    <n v="4"/>
    <n v="3"/>
    <n v="1025"/>
    <n v="804"/>
    <n v="33"/>
    <n v="37"/>
    <n v="51"/>
    <n v="0"/>
    <n v="0"/>
    <n v="0"/>
    <n v="0"/>
    <n v="0"/>
    <n v="3985"/>
    <n v="2401"/>
    <n v="81"/>
    <n v="67"/>
    <n v="557"/>
    <n v="916"/>
    <n v="420"/>
    <n v="29"/>
    <n v="21"/>
    <n v="137"/>
    <n v="182"/>
    <n v="153"/>
    <n v="12"/>
    <n v="3"/>
    <n v="2"/>
    <n v="0"/>
    <n v="0"/>
    <n v="0"/>
    <n v="0"/>
    <n v="0"/>
    <n v="0"/>
    <n v="0"/>
    <n v="0"/>
    <n v="0"/>
    <n v="0"/>
    <n v="1"/>
    <n v="0"/>
    <n v="0"/>
    <n v="0"/>
    <n v="0"/>
    <n v="0"/>
    <n v="15"/>
    <n v="9"/>
    <n v="259"/>
    <n v="102"/>
    <n v="881"/>
    <n v="0"/>
    <n v="3196"/>
    <n v="675"/>
    <n v="162"/>
    <n v="14585"/>
    <n v="6035"/>
    <n v="0"/>
    <n v="274"/>
    <n v="258"/>
    <n v="3591"/>
    <n v="9889"/>
    <n v="53"/>
    <n v="10"/>
    <n v="6"/>
  </r>
  <r>
    <x v="2"/>
    <x v="37"/>
    <x v="197"/>
    <x v="0"/>
    <n v="174"/>
    <n v="18"/>
    <n v="15"/>
    <n v="11"/>
    <n v="10"/>
    <n v="112"/>
    <n v="6"/>
    <n v="15"/>
    <n v="0"/>
    <n v="150"/>
    <n v="116"/>
    <n v="8"/>
    <n v="8"/>
    <n v="576"/>
    <n v="434"/>
    <n v="35"/>
    <n v="21"/>
    <n v="13"/>
    <n v="2071"/>
    <n v="1149"/>
    <n v="62"/>
    <n v="288"/>
    <n v="33"/>
    <n v="1422"/>
    <n v="772"/>
    <n v="4"/>
    <n v="294"/>
    <n v="35"/>
    <n v="306"/>
    <n v="111"/>
    <n v="2"/>
    <n v="67"/>
    <n v="14"/>
    <n v="201"/>
    <n v="159"/>
    <n v="13"/>
    <n v="4"/>
    <n v="1"/>
    <n v="0"/>
    <n v="0"/>
    <n v="0"/>
    <n v="0"/>
    <n v="0"/>
    <n v="0"/>
    <n v="0"/>
    <n v="0"/>
    <n v="0"/>
    <n v="0"/>
    <n v="2"/>
    <n v="0"/>
    <n v="0"/>
    <n v="0"/>
    <n v="0"/>
    <n v="0"/>
    <n v="18"/>
    <n v="11"/>
    <n v="143"/>
    <n v="126"/>
    <n v="491"/>
    <n v="1604"/>
    <n v="1056"/>
    <n v="208"/>
    <n v="179"/>
    <n v="7621"/>
    <n v="2552"/>
    <n v="0"/>
    <n v="62"/>
    <n v="2320"/>
    <n v="492"/>
    <n v="4446"/>
    <n v="40"/>
    <n v="10"/>
    <n v="6"/>
  </r>
  <r>
    <x v="0"/>
    <x v="0"/>
    <x v="198"/>
    <x v="0"/>
    <n v="227"/>
    <n v="5"/>
    <n v="4"/>
    <n v="1"/>
    <n v="1"/>
    <n v="144"/>
    <n v="6"/>
    <n v="21"/>
    <n v="8"/>
    <n v="2"/>
    <n v="2"/>
    <n v="0"/>
    <n v="0"/>
    <n v="573"/>
    <n v="403"/>
    <n v="61"/>
    <n v="27"/>
    <n v="13"/>
    <n v="2797"/>
    <n v="1412"/>
    <n v="71"/>
    <n v="215"/>
    <n v="202"/>
    <n v="1924"/>
    <n v="951"/>
    <n v="36"/>
    <n v="85"/>
    <n v="359"/>
    <n v="418"/>
    <n v="166"/>
    <n v="13"/>
    <n v="52"/>
    <n v="41"/>
    <n v="59"/>
    <n v="48"/>
    <n v="5"/>
    <n v="0"/>
    <n v="0"/>
    <n v="0"/>
    <n v="0"/>
    <n v="0"/>
    <n v="0"/>
    <n v="0"/>
    <n v="0"/>
    <n v="0"/>
    <n v="0"/>
    <n v="0"/>
    <n v="0"/>
    <n v="0"/>
    <n v="0"/>
    <n v="1"/>
    <n v="0"/>
    <n v="0"/>
    <n v="0"/>
    <n v="5"/>
    <n v="1"/>
    <n v="189"/>
    <n v="2"/>
    <n v="461"/>
    <n v="2186"/>
    <n v="1393"/>
    <n v="292"/>
    <n v="53"/>
    <n v="10411"/>
    <n v="3116"/>
    <n v="0"/>
    <n v="217"/>
    <n v="791"/>
    <n v="2761"/>
    <n v="6112"/>
    <n v="32"/>
    <n v="2"/>
    <n v="0"/>
  </r>
  <r>
    <x v="0"/>
    <x v="4"/>
    <x v="199"/>
    <x v="0"/>
    <n v="94"/>
    <n v="3"/>
    <n v="2"/>
    <n v="0"/>
    <n v="0"/>
    <n v="66"/>
    <n v="2"/>
    <n v="6"/>
    <n v="3"/>
    <n v="0"/>
    <n v="0"/>
    <n v="0"/>
    <n v="0"/>
    <n v="365"/>
    <n v="312"/>
    <n v="9"/>
    <n v="3"/>
    <n v="11"/>
    <n v="0"/>
    <n v="0"/>
    <n v="0"/>
    <n v="0"/>
    <n v="0"/>
    <n v="1362"/>
    <n v="921"/>
    <n v="6"/>
    <n v="38"/>
    <n v="136"/>
    <n v="331"/>
    <n v="161"/>
    <n v="8"/>
    <n v="18"/>
    <n v="38"/>
    <n v="33"/>
    <n v="29"/>
    <n v="0"/>
    <n v="0"/>
    <n v="1"/>
    <n v="0"/>
    <n v="0"/>
    <n v="0"/>
    <n v="0"/>
    <n v="0"/>
    <n v="0"/>
    <n v="0"/>
    <n v="0"/>
    <n v="0"/>
    <n v="0"/>
    <n v="0"/>
    <n v="0"/>
    <n v="0"/>
    <n v="0"/>
    <n v="0"/>
    <n v="0"/>
    <n v="3"/>
    <n v="0"/>
    <n v="80"/>
    <n v="0"/>
    <n v="334"/>
    <n v="0"/>
    <n v="1151"/>
    <n v="250"/>
    <n v="31"/>
    <n v="5085"/>
    <n v="2348"/>
    <n v="0"/>
    <n v="50"/>
    <n v="218"/>
    <n v="995"/>
    <n v="3628"/>
    <n v="17"/>
    <n v="2"/>
    <n v="0"/>
  </r>
  <r>
    <x v="0"/>
    <x v="27"/>
    <x v="200"/>
    <x v="0"/>
    <n v="73"/>
    <n v="3"/>
    <n v="3"/>
    <n v="9"/>
    <n v="9"/>
    <n v="56"/>
    <n v="1"/>
    <n v="1"/>
    <n v="6"/>
    <n v="179"/>
    <n v="170"/>
    <n v="3"/>
    <n v="0"/>
    <n v="277"/>
    <n v="220"/>
    <n v="1"/>
    <n v="1"/>
    <n v="24"/>
    <n v="680"/>
    <n v="424"/>
    <n v="9"/>
    <n v="7"/>
    <n v="72"/>
    <n v="569"/>
    <n v="314"/>
    <n v="1"/>
    <n v="10"/>
    <n v="111"/>
    <n v="103"/>
    <n v="42"/>
    <n v="0"/>
    <n v="3"/>
    <n v="19"/>
    <n v="112"/>
    <n v="105"/>
    <n v="2"/>
    <n v="1"/>
    <n v="2"/>
    <n v="0"/>
    <n v="0"/>
    <n v="0"/>
    <n v="0"/>
    <n v="0"/>
    <n v="0"/>
    <n v="0"/>
    <n v="0"/>
    <n v="0"/>
    <n v="0"/>
    <n v="0"/>
    <n v="0"/>
    <n v="0"/>
    <n v="0"/>
    <n v="0"/>
    <n v="0"/>
    <n v="3"/>
    <n v="9"/>
    <n v="63"/>
    <n v="173"/>
    <n v="245"/>
    <n v="571"/>
    <n v="440"/>
    <n v="75"/>
    <n v="106"/>
    <n v="2685"/>
    <n v="981"/>
    <n v="0"/>
    <n v="5"/>
    <n v="182"/>
    <n v="663"/>
    <n v="1717"/>
    <n v="27"/>
    <n v="2"/>
    <n v="9"/>
  </r>
  <r>
    <x v="0"/>
    <x v="1"/>
    <x v="6"/>
    <x v="0"/>
    <n v="180"/>
    <n v="3"/>
    <n v="3"/>
    <n v="4"/>
    <n v="3"/>
    <n v="100"/>
    <n v="8"/>
    <n v="21"/>
    <n v="3"/>
    <n v="97"/>
    <n v="83"/>
    <n v="4"/>
    <n v="1"/>
    <n v="352"/>
    <n v="206"/>
    <n v="36"/>
    <n v="38"/>
    <n v="15"/>
    <n v="2331"/>
    <n v="1175"/>
    <n v="109"/>
    <n v="340"/>
    <n v="64"/>
    <n v="1804"/>
    <n v="747"/>
    <n v="138"/>
    <n v="394"/>
    <n v="65"/>
    <n v="242"/>
    <n v="105"/>
    <n v="12"/>
    <n v="37"/>
    <n v="6"/>
    <n v="61"/>
    <n v="43"/>
    <n v="7"/>
    <n v="2"/>
    <n v="1"/>
    <n v="0"/>
    <n v="0"/>
    <n v="0"/>
    <n v="0"/>
    <n v="0"/>
    <n v="0"/>
    <n v="0"/>
    <n v="0"/>
    <n v="0"/>
    <n v="0"/>
    <n v="1"/>
    <n v="0"/>
    <n v="0"/>
    <n v="0"/>
    <n v="0"/>
    <n v="0"/>
    <n v="3"/>
    <n v="4"/>
    <n v="144"/>
    <n v="88"/>
    <n v="250"/>
    <n v="1732"/>
    <n v="1151"/>
    <n v="174"/>
    <n v="48"/>
    <n v="11946"/>
    <n v="3239"/>
    <n v="0"/>
    <n v="605"/>
    <n v="3749"/>
    <n v="671"/>
    <n v="6383"/>
    <n v="17"/>
    <n v="2"/>
    <n v="3"/>
  </r>
  <r>
    <x v="0"/>
    <x v="3"/>
    <x v="201"/>
    <x v="0"/>
    <n v="72"/>
    <n v="4"/>
    <n v="2"/>
    <n v="0"/>
    <n v="0"/>
    <n v="51"/>
    <n v="0"/>
    <n v="2"/>
    <n v="7"/>
    <n v="0"/>
    <n v="0"/>
    <n v="0"/>
    <n v="0"/>
    <n v="345"/>
    <n v="280"/>
    <n v="7"/>
    <n v="0"/>
    <n v="30"/>
    <n v="729"/>
    <n v="431"/>
    <n v="10"/>
    <n v="11"/>
    <n v="89"/>
    <n v="703"/>
    <n v="404"/>
    <n v="0"/>
    <n v="1"/>
    <n v="138"/>
    <n v="75"/>
    <n v="23"/>
    <n v="0"/>
    <n v="1"/>
    <n v="23"/>
    <n v="38"/>
    <n v="33"/>
    <n v="0"/>
    <n v="0"/>
    <n v="2"/>
    <n v="0"/>
    <n v="0"/>
    <n v="0"/>
    <n v="1"/>
    <n v="0"/>
    <n v="0"/>
    <n v="0"/>
    <n v="0"/>
    <n v="0"/>
    <n v="0"/>
    <n v="0"/>
    <n v="0"/>
    <n v="0"/>
    <n v="0"/>
    <n v="0"/>
    <n v="0"/>
    <n v="3"/>
    <n v="0"/>
    <n v="61"/>
    <n v="0"/>
    <n v="308"/>
    <n v="593"/>
    <n v="551"/>
    <n v="48"/>
    <n v="36"/>
    <n v="3085"/>
    <n v="1185"/>
    <n v="0"/>
    <n v="7"/>
    <n v="13"/>
    <n v="965"/>
    <n v="1989"/>
    <n v="18"/>
    <n v="2"/>
    <n v="0"/>
  </r>
  <r>
    <x v="6"/>
    <x v="29"/>
    <x v="202"/>
    <x v="0"/>
    <n v="207"/>
    <n v="8"/>
    <n v="7"/>
    <n v="1"/>
    <n v="1"/>
    <n v="139"/>
    <n v="22"/>
    <n v="7"/>
    <n v="3"/>
    <n v="27"/>
    <n v="26"/>
    <n v="0"/>
    <n v="0"/>
    <n v="725"/>
    <n v="587"/>
    <n v="69"/>
    <n v="3"/>
    <n v="1"/>
    <n v="1655"/>
    <n v="990"/>
    <n v="185"/>
    <n v="157"/>
    <n v="6"/>
    <n v="1853"/>
    <n v="1303"/>
    <n v="208"/>
    <n v="116"/>
    <n v="4"/>
    <n v="315"/>
    <n v="184"/>
    <n v="22"/>
    <n v="26"/>
    <n v="0"/>
    <n v="137"/>
    <n v="115"/>
    <n v="11"/>
    <n v="0"/>
    <n v="0"/>
    <n v="0"/>
    <n v="1"/>
    <n v="0"/>
    <n v="0"/>
    <n v="0"/>
    <n v="0"/>
    <n v="0"/>
    <n v="0"/>
    <n v="0"/>
    <n v="0"/>
    <n v="0"/>
    <n v="0"/>
    <n v="0"/>
    <n v="0"/>
    <n v="0"/>
    <n v="0"/>
    <n v="7"/>
    <n v="1"/>
    <n v="167"/>
    <n v="27"/>
    <n v="640"/>
    <n v="1263"/>
    <n v="1493"/>
    <n v="261"/>
    <n v="126"/>
    <n v="7856"/>
    <n v="4408"/>
    <n v="0"/>
    <n v="1032"/>
    <n v="936"/>
    <n v="67"/>
    <n v="5637"/>
    <n v="39"/>
    <n v="2"/>
    <n v="0"/>
  </r>
  <r>
    <x v="6"/>
    <x v="28"/>
    <x v="203"/>
    <x v="0"/>
    <n v="168"/>
    <n v="6"/>
    <n v="5"/>
    <n v="0"/>
    <n v="0"/>
    <n v="105"/>
    <n v="10"/>
    <n v="22"/>
    <n v="5"/>
    <n v="0"/>
    <n v="0"/>
    <n v="0"/>
    <n v="0"/>
    <n v="435"/>
    <n v="317"/>
    <n v="32"/>
    <n v="28"/>
    <n v="6"/>
    <n v="1550"/>
    <n v="791"/>
    <n v="128"/>
    <n v="208"/>
    <n v="29"/>
    <n v="1255"/>
    <n v="592"/>
    <n v="54"/>
    <n v="287"/>
    <n v="53"/>
    <n v="309"/>
    <n v="154"/>
    <n v="11"/>
    <n v="54"/>
    <n v="22"/>
    <n v="87"/>
    <n v="58"/>
    <n v="15"/>
    <n v="2"/>
    <n v="2"/>
    <n v="0"/>
    <n v="0"/>
    <n v="0"/>
    <n v="0"/>
    <n v="0"/>
    <n v="0"/>
    <n v="0"/>
    <n v="0"/>
    <n v="0"/>
    <n v="0"/>
    <n v="0"/>
    <n v="0"/>
    <n v="1"/>
    <n v="0"/>
    <n v="0"/>
    <n v="0"/>
    <n v="6"/>
    <n v="0"/>
    <n v="130"/>
    <n v="0"/>
    <n v="358"/>
    <n v="1131"/>
    <n v="825"/>
    <n v="218"/>
    <n v="66"/>
    <n v="7765"/>
    <n v="3190"/>
    <n v="0"/>
    <n v="160"/>
    <n v="2131"/>
    <n v="482"/>
    <n v="4724"/>
    <n v="24"/>
    <n v="2"/>
    <n v="0"/>
  </r>
  <r>
    <x v="6"/>
    <x v="30"/>
    <x v="204"/>
    <x v="0"/>
    <n v="186"/>
    <n v="10"/>
    <n v="8"/>
    <n v="0"/>
    <n v="0"/>
    <n v="107"/>
    <n v="19"/>
    <n v="20"/>
    <n v="2"/>
    <n v="4"/>
    <n v="3"/>
    <n v="0"/>
    <n v="0"/>
    <n v="425"/>
    <n v="316"/>
    <n v="51"/>
    <n v="6"/>
    <n v="1"/>
    <n v="1650"/>
    <n v="850"/>
    <n v="146"/>
    <n v="242"/>
    <n v="12"/>
    <n v="1178"/>
    <n v="655"/>
    <n v="41"/>
    <n v="211"/>
    <n v="6"/>
    <n v="428"/>
    <n v="221"/>
    <n v="11"/>
    <n v="76"/>
    <n v="9"/>
    <n v="114"/>
    <n v="83"/>
    <n v="11"/>
    <n v="3"/>
    <n v="2"/>
    <n v="0"/>
    <n v="1"/>
    <n v="0"/>
    <n v="0"/>
    <n v="0"/>
    <n v="0"/>
    <n v="0"/>
    <n v="0"/>
    <n v="0"/>
    <n v="0"/>
    <n v="0"/>
    <n v="0"/>
    <n v="0"/>
    <n v="0"/>
    <n v="0"/>
    <n v="0"/>
    <n v="8"/>
    <n v="0"/>
    <n v="137"/>
    <n v="4"/>
    <n v="361"/>
    <n v="1200"/>
    <n v="895"/>
    <n v="319"/>
    <n v="92"/>
    <n v="7591"/>
    <n v="3452"/>
    <n v="0"/>
    <n v="149"/>
    <n v="2055"/>
    <n v="93"/>
    <n v="5023"/>
    <n v="23"/>
    <n v="2"/>
    <n v="0"/>
  </r>
  <r>
    <x v="6"/>
    <x v="33"/>
    <x v="205"/>
    <x v="0"/>
    <n v="134"/>
    <n v="9"/>
    <n v="6"/>
    <n v="0"/>
    <n v="0"/>
    <n v="76"/>
    <n v="15"/>
    <n v="7"/>
    <n v="2"/>
    <n v="1"/>
    <n v="0"/>
    <n v="0"/>
    <n v="0"/>
    <n v="373"/>
    <n v="268"/>
    <n v="45"/>
    <n v="13"/>
    <n v="5"/>
    <n v="1250"/>
    <n v="607"/>
    <n v="173"/>
    <n v="131"/>
    <n v="29"/>
    <n v="835"/>
    <n v="416"/>
    <n v="75"/>
    <n v="135"/>
    <n v="32"/>
    <n v="111"/>
    <n v="44"/>
    <n v="6"/>
    <n v="19"/>
    <n v="12"/>
    <n v="78"/>
    <n v="55"/>
    <n v="10"/>
    <n v="2"/>
    <n v="1"/>
    <n v="0"/>
    <n v="2"/>
    <n v="0"/>
    <n v="0"/>
    <n v="0"/>
    <n v="0"/>
    <n v="0"/>
    <n v="0"/>
    <n v="0"/>
    <n v="0"/>
    <n v="0"/>
    <n v="0"/>
    <n v="0"/>
    <n v="0"/>
    <n v="0"/>
    <n v="0"/>
    <n v="6"/>
    <n v="0"/>
    <n v="102"/>
    <n v="1"/>
    <n v="306"/>
    <n v="874"/>
    <n v="571"/>
    <n v="67"/>
    <n v="64"/>
    <n v="4704"/>
    <n v="1722"/>
    <n v="0"/>
    <n v="156"/>
    <n v="824"/>
    <n v="804"/>
    <n v="2710"/>
    <n v="23"/>
    <n v="2"/>
    <n v="0"/>
  </r>
  <r>
    <x v="1"/>
    <x v="6"/>
    <x v="206"/>
    <x v="0"/>
    <n v="125"/>
    <n v="3"/>
    <n v="3"/>
    <n v="0"/>
    <n v="0"/>
    <n v="92"/>
    <n v="5"/>
    <n v="6"/>
    <n v="1"/>
    <n v="2"/>
    <n v="1"/>
    <n v="1"/>
    <n v="0"/>
    <n v="632"/>
    <n v="539"/>
    <n v="31"/>
    <n v="17"/>
    <n v="5"/>
    <n v="950"/>
    <n v="657"/>
    <n v="40"/>
    <n v="47"/>
    <n v="16"/>
    <n v="903"/>
    <n v="610"/>
    <n v="30"/>
    <n v="82"/>
    <n v="41"/>
    <n v="134"/>
    <n v="65"/>
    <n v="6"/>
    <n v="9"/>
    <n v="4"/>
    <n v="61"/>
    <n v="53"/>
    <n v="2"/>
    <n v="0"/>
    <n v="0"/>
    <n v="0"/>
    <n v="0"/>
    <n v="0"/>
    <n v="0"/>
    <n v="0"/>
    <n v="0"/>
    <n v="0"/>
    <n v="0"/>
    <n v="1"/>
    <n v="0"/>
    <n v="0"/>
    <n v="0"/>
    <n v="0"/>
    <n v="0"/>
    <n v="0"/>
    <n v="0"/>
    <n v="3"/>
    <n v="0"/>
    <n v="110"/>
    <n v="1"/>
    <n v="574"/>
    <n v="824"/>
    <n v="734"/>
    <n v="108"/>
    <n v="58"/>
    <n v="3900"/>
    <n v="1919"/>
    <n v="0"/>
    <n v="197"/>
    <n v="548"/>
    <n v="292"/>
    <n v="2767"/>
    <n v="36"/>
    <n v="2"/>
    <n v="0"/>
  </r>
  <r>
    <x v="1"/>
    <x v="5"/>
    <x v="207"/>
    <x v="0"/>
    <n v="118"/>
    <n v="2"/>
    <n v="2"/>
    <n v="0"/>
    <n v="0"/>
    <n v="110"/>
    <n v="1"/>
    <n v="1"/>
    <n v="1"/>
    <n v="1"/>
    <n v="1"/>
    <n v="0"/>
    <n v="0"/>
    <n v="1054"/>
    <n v="1000"/>
    <n v="14"/>
    <n v="11"/>
    <n v="15"/>
    <n v="0"/>
    <n v="0"/>
    <n v="0"/>
    <n v="0"/>
    <n v="0"/>
    <n v="1726"/>
    <n v="1468"/>
    <n v="29"/>
    <n v="32"/>
    <n v="71"/>
    <n v="217"/>
    <n v="163"/>
    <n v="5"/>
    <n v="2"/>
    <n v="7"/>
    <n v="45"/>
    <n v="42"/>
    <n v="2"/>
    <n v="0"/>
    <n v="0"/>
    <n v="0"/>
    <n v="0"/>
    <n v="0"/>
    <n v="0"/>
    <n v="0"/>
    <n v="0"/>
    <n v="0"/>
    <n v="0"/>
    <n v="0"/>
    <n v="0"/>
    <n v="0"/>
    <n v="0"/>
    <n v="0"/>
    <n v="1"/>
    <n v="0"/>
    <n v="0"/>
    <n v="2"/>
    <n v="0"/>
    <n v="114"/>
    <n v="1"/>
    <n v="1011"/>
    <n v="0"/>
    <n v="1581"/>
    <n v="198"/>
    <n v="43"/>
    <n v="5226"/>
    <n v="3917"/>
    <n v="1"/>
    <n v="104"/>
    <n v="84"/>
    <n v="414"/>
    <n v="4554"/>
    <n v="62"/>
    <n v="2"/>
    <n v="0"/>
  </r>
  <r>
    <x v="1"/>
    <x v="7"/>
    <x v="208"/>
    <x v="0"/>
    <n v="117"/>
    <n v="2"/>
    <n v="2"/>
    <n v="1"/>
    <n v="1"/>
    <n v="88"/>
    <n v="4"/>
    <n v="5"/>
    <n v="1"/>
    <n v="21"/>
    <n v="20"/>
    <n v="0"/>
    <n v="1"/>
    <n v="672"/>
    <n v="572"/>
    <n v="21"/>
    <n v="17"/>
    <n v="13"/>
    <n v="0"/>
    <n v="0"/>
    <n v="0"/>
    <n v="0"/>
    <n v="0"/>
    <n v="1550"/>
    <n v="1102"/>
    <n v="24"/>
    <n v="85"/>
    <n v="76"/>
    <n v="263"/>
    <n v="137"/>
    <n v="3"/>
    <n v="24"/>
    <n v="26"/>
    <n v="84"/>
    <n v="80"/>
    <n v="1"/>
    <n v="0"/>
    <n v="0"/>
    <n v="0"/>
    <n v="0"/>
    <n v="0"/>
    <n v="0"/>
    <n v="0"/>
    <n v="0"/>
    <n v="0"/>
    <n v="0"/>
    <n v="0"/>
    <n v="0"/>
    <n v="0"/>
    <n v="0"/>
    <n v="0"/>
    <n v="0"/>
    <n v="0"/>
    <n v="0"/>
    <n v="2"/>
    <n v="1"/>
    <n v="105"/>
    <n v="20"/>
    <n v="617"/>
    <n v="0"/>
    <n v="1336"/>
    <n v="204"/>
    <n v="83"/>
    <n v="5176"/>
    <n v="2718"/>
    <n v="0"/>
    <n v="100"/>
    <n v="541"/>
    <n v="574"/>
    <n v="3794"/>
    <n v="32"/>
    <n v="2"/>
    <n v="1"/>
  </r>
  <r>
    <x v="1"/>
    <x v="7"/>
    <x v="209"/>
    <x v="0"/>
    <n v="197"/>
    <n v="2"/>
    <n v="2"/>
    <n v="5"/>
    <n v="4"/>
    <n v="158"/>
    <n v="0"/>
    <n v="16"/>
    <n v="2"/>
    <n v="136"/>
    <n v="115"/>
    <n v="2"/>
    <n v="0"/>
    <n v="1496"/>
    <n v="1317"/>
    <n v="17"/>
    <n v="65"/>
    <n v="31"/>
    <n v="0"/>
    <n v="0"/>
    <n v="0"/>
    <n v="0"/>
    <n v="0"/>
    <n v="3000"/>
    <n v="2246"/>
    <n v="26"/>
    <n v="283"/>
    <n v="72"/>
    <n v="608"/>
    <n v="342"/>
    <n v="7"/>
    <n v="77"/>
    <n v="11"/>
    <n v="86"/>
    <n v="75"/>
    <n v="1"/>
    <n v="5"/>
    <n v="0"/>
    <n v="0"/>
    <n v="0"/>
    <n v="0"/>
    <n v="0"/>
    <n v="0"/>
    <n v="0"/>
    <n v="0"/>
    <n v="0"/>
    <n v="0"/>
    <n v="0"/>
    <n v="11"/>
    <n v="0"/>
    <n v="0"/>
    <n v="0"/>
    <n v="0"/>
    <n v="0"/>
    <n v="2"/>
    <n v="5"/>
    <n v="175"/>
    <n v="119"/>
    <n v="1370"/>
    <n v="0"/>
    <n v="2573"/>
    <n v="480"/>
    <n v="80"/>
    <n v="10402"/>
    <n v="5911"/>
    <n v="0"/>
    <n v="76"/>
    <n v="1449"/>
    <n v="657"/>
    <n v="7897"/>
    <n v="63"/>
    <n v="2"/>
    <n v="2"/>
  </r>
  <r>
    <x v="1"/>
    <x v="6"/>
    <x v="210"/>
    <x v="0"/>
    <n v="62"/>
    <n v="2"/>
    <n v="2"/>
    <n v="0"/>
    <n v="0"/>
    <n v="48"/>
    <n v="3"/>
    <n v="2"/>
    <n v="0"/>
    <n v="3"/>
    <n v="3"/>
    <n v="0"/>
    <n v="0"/>
    <n v="489"/>
    <n v="423"/>
    <n v="13"/>
    <n v="9"/>
    <n v="17"/>
    <n v="612"/>
    <n v="441"/>
    <n v="29"/>
    <n v="19"/>
    <n v="12"/>
    <n v="662"/>
    <n v="478"/>
    <n v="35"/>
    <n v="3"/>
    <n v="49"/>
    <n v="90"/>
    <n v="43"/>
    <n v="8"/>
    <n v="0"/>
    <n v="8"/>
    <n v="29"/>
    <n v="25"/>
    <n v="1"/>
    <n v="0"/>
    <n v="0"/>
    <n v="0"/>
    <n v="0"/>
    <n v="0"/>
    <n v="0"/>
    <n v="0"/>
    <n v="0"/>
    <n v="0"/>
    <n v="0"/>
    <n v="0"/>
    <n v="0"/>
    <n v="0"/>
    <n v="0"/>
    <n v="0"/>
    <n v="0"/>
    <n v="0"/>
    <n v="0"/>
    <n v="2"/>
    <n v="0"/>
    <n v="55"/>
    <n v="3"/>
    <n v="445"/>
    <n v="541"/>
    <n v="560"/>
    <n v="66"/>
    <n v="27"/>
    <n v="2751"/>
    <n v="1484"/>
    <n v="0"/>
    <n v="165"/>
    <n v="31"/>
    <n v="418"/>
    <n v="2045"/>
    <n v="23"/>
    <n v="2"/>
    <n v="0"/>
  </r>
  <r>
    <x v="1"/>
    <x v="6"/>
    <x v="11"/>
    <x v="0"/>
    <n v="162"/>
    <n v="3"/>
    <n v="3"/>
    <n v="0"/>
    <n v="0"/>
    <n v="124"/>
    <n v="7"/>
    <n v="9"/>
    <n v="2"/>
    <n v="11"/>
    <n v="8"/>
    <n v="0"/>
    <n v="0"/>
    <n v="1104"/>
    <n v="1008"/>
    <n v="28"/>
    <n v="25"/>
    <n v="2"/>
    <n v="1397"/>
    <n v="970"/>
    <n v="49"/>
    <n v="108"/>
    <n v="21"/>
    <n v="1392"/>
    <n v="1063"/>
    <n v="33"/>
    <n v="123"/>
    <n v="21"/>
    <n v="164"/>
    <n v="75"/>
    <n v="8"/>
    <n v="14"/>
    <n v="6"/>
    <n v="92"/>
    <n v="82"/>
    <n v="4"/>
    <n v="0"/>
    <n v="0"/>
    <n v="0"/>
    <n v="0"/>
    <n v="0"/>
    <n v="0"/>
    <n v="0"/>
    <n v="0"/>
    <n v="0"/>
    <n v="0"/>
    <n v="0"/>
    <n v="0"/>
    <n v="1"/>
    <n v="0"/>
    <n v="0"/>
    <n v="0"/>
    <n v="0"/>
    <n v="0"/>
    <n v="3"/>
    <n v="0"/>
    <n v="141"/>
    <n v="10"/>
    <n v="1038"/>
    <n v="1179"/>
    <n v="1201"/>
    <n v="129"/>
    <n v="87"/>
    <n v="6314"/>
    <n v="3513"/>
    <n v="0"/>
    <n v="209"/>
    <n v="882"/>
    <n v="385"/>
    <n v="4657"/>
    <n v="54"/>
    <n v="2"/>
    <n v="0"/>
  </r>
  <r>
    <x v="1"/>
    <x v="5"/>
    <x v="211"/>
    <x v="0"/>
    <n v="73"/>
    <n v="3"/>
    <n v="3"/>
    <n v="0"/>
    <n v="0"/>
    <n v="64"/>
    <n v="3"/>
    <n v="1"/>
    <n v="1"/>
    <n v="1"/>
    <n v="1"/>
    <n v="0"/>
    <n v="0"/>
    <n v="556"/>
    <n v="522"/>
    <n v="12"/>
    <n v="0"/>
    <n v="6"/>
    <n v="0"/>
    <n v="0"/>
    <n v="0"/>
    <n v="0"/>
    <n v="0"/>
    <n v="1182"/>
    <n v="973"/>
    <n v="41"/>
    <n v="1"/>
    <n v="46"/>
    <n v="184"/>
    <n v="125"/>
    <n v="6"/>
    <n v="2"/>
    <n v="14"/>
    <n v="40"/>
    <n v="39"/>
    <n v="0"/>
    <n v="0"/>
    <n v="0"/>
    <n v="0"/>
    <n v="0"/>
    <n v="0"/>
    <n v="0"/>
    <n v="0"/>
    <n v="0"/>
    <n v="0"/>
    <n v="0"/>
    <n v="0"/>
    <n v="0"/>
    <n v="0"/>
    <n v="0"/>
    <n v="0"/>
    <n v="0"/>
    <n v="0"/>
    <n v="0"/>
    <n v="3"/>
    <n v="0"/>
    <n v="66"/>
    <n v="1"/>
    <n v="536"/>
    <n v="0"/>
    <n v="1073"/>
    <n v="155"/>
    <n v="39"/>
    <n v="3896"/>
    <n v="2646"/>
    <n v="0"/>
    <n v="73"/>
    <n v="23"/>
    <n v="408"/>
    <n v="3303"/>
    <n v="35"/>
    <n v="2"/>
    <n v="0"/>
  </r>
  <r>
    <x v="2"/>
    <x v="13"/>
    <x v="212"/>
    <x v="0"/>
    <n v="42"/>
    <n v="2"/>
    <n v="2"/>
    <n v="0"/>
    <n v="0"/>
    <n v="31"/>
    <n v="1"/>
    <n v="1"/>
    <n v="1"/>
    <n v="0"/>
    <n v="0"/>
    <n v="0"/>
    <n v="0"/>
    <n v="175"/>
    <n v="141"/>
    <n v="9"/>
    <n v="1"/>
    <n v="1"/>
    <n v="571"/>
    <n v="348"/>
    <n v="25"/>
    <n v="28"/>
    <n v="13"/>
    <n v="254"/>
    <n v="137"/>
    <n v="6"/>
    <n v="34"/>
    <n v="28"/>
    <n v="61"/>
    <n v="21"/>
    <n v="0"/>
    <n v="10"/>
    <n v="9"/>
    <n v="14"/>
    <n v="12"/>
    <n v="0"/>
    <n v="0"/>
    <n v="0"/>
    <n v="0"/>
    <n v="0"/>
    <n v="0"/>
    <n v="0"/>
    <n v="0"/>
    <n v="0"/>
    <n v="0"/>
    <n v="0"/>
    <n v="0"/>
    <n v="0"/>
    <n v="0"/>
    <n v="0"/>
    <n v="0"/>
    <n v="0"/>
    <n v="0"/>
    <n v="0"/>
    <n v="2"/>
    <n v="0"/>
    <n v="38"/>
    <n v="0"/>
    <n v="161"/>
    <n v="491"/>
    <n v="178"/>
    <n v="41"/>
    <n v="14"/>
    <n v="1940"/>
    <n v="660"/>
    <n v="0"/>
    <n v="23"/>
    <n v="339"/>
    <n v="321"/>
    <n v="1169"/>
    <n v="11"/>
    <n v="2"/>
    <n v="0"/>
  </r>
  <r>
    <x v="2"/>
    <x v="37"/>
    <x v="213"/>
    <x v="0"/>
    <n v="117"/>
    <n v="3"/>
    <n v="2"/>
    <n v="0"/>
    <n v="0"/>
    <n v="74"/>
    <n v="1"/>
    <n v="10"/>
    <n v="4"/>
    <n v="1"/>
    <n v="0"/>
    <n v="0"/>
    <n v="0"/>
    <n v="355"/>
    <n v="245"/>
    <n v="10"/>
    <n v="17"/>
    <n v="15"/>
    <n v="1721"/>
    <n v="886"/>
    <n v="31"/>
    <n v="173"/>
    <n v="84"/>
    <n v="1014"/>
    <n v="469"/>
    <n v="9"/>
    <n v="44"/>
    <n v="225"/>
    <n v="265"/>
    <n v="103"/>
    <n v="1"/>
    <n v="24"/>
    <n v="24"/>
    <n v="23"/>
    <n v="12"/>
    <n v="0"/>
    <n v="3"/>
    <n v="2"/>
    <n v="0"/>
    <n v="0"/>
    <n v="0"/>
    <n v="0"/>
    <n v="0"/>
    <n v="0"/>
    <n v="0"/>
    <n v="0"/>
    <n v="0"/>
    <n v="0"/>
    <n v="0"/>
    <n v="0"/>
    <n v="0"/>
    <n v="0"/>
    <n v="0"/>
    <n v="0"/>
    <n v="3"/>
    <n v="0"/>
    <n v="98"/>
    <n v="1"/>
    <n v="302"/>
    <n v="1359"/>
    <n v="703"/>
    <n v="196"/>
    <n v="17"/>
    <n v="7568"/>
    <n v="2159"/>
    <n v="0"/>
    <n v="74"/>
    <n v="691"/>
    <n v="2066"/>
    <n v="4375"/>
    <n v="15"/>
    <n v="2"/>
    <n v="0"/>
  </r>
  <r>
    <x v="2"/>
    <x v="11"/>
    <x v="214"/>
    <x v="0"/>
    <n v="167"/>
    <n v="4"/>
    <n v="3"/>
    <n v="1"/>
    <n v="1"/>
    <n v="94"/>
    <n v="13"/>
    <n v="17"/>
    <n v="9"/>
    <n v="8"/>
    <n v="8"/>
    <n v="0"/>
    <n v="0"/>
    <n v="312"/>
    <n v="197"/>
    <n v="23"/>
    <n v="12"/>
    <n v="24"/>
    <n v="2324"/>
    <n v="1202"/>
    <n v="204"/>
    <n v="146"/>
    <n v="135"/>
    <n v="1300"/>
    <n v="584"/>
    <n v="58"/>
    <n v="68"/>
    <n v="258"/>
    <n v="354"/>
    <n v="173"/>
    <n v="11"/>
    <n v="27"/>
    <n v="35"/>
    <n v="46"/>
    <n v="30"/>
    <n v="4"/>
    <n v="3"/>
    <n v="1"/>
    <n v="0"/>
    <n v="0"/>
    <n v="1"/>
    <n v="0"/>
    <n v="0"/>
    <n v="0"/>
    <n v="0"/>
    <n v="0"/>
    <n v="0"/>
    <n v="0"/>
    <n v="0"/>
    <n v="0"/>
    <n v="0"/>
    <n v="0"/>
    <n v="0"/>
    <n v="0"/>
    <n v="3"/>
    <n v="1"/>
    <n v="120"/>
    <n v="8"/>
    <n v="239"/>
    <n v="1738"/>
    <n v="857"/>
    <n v="261"/>
    <n v="34"/>
    <n v="15304"/>
    <n v="5143"/>
    <n v="0"/>
    <n v="151"/>
    <n v="345"/>
    <n v="5142"/>
    <n v="8804"/>
    <n v="17"/>
    <n v="2"/>
    <n v="0"/>
  </r>
  <r>
    <x v="2"/>
    <x v="46"/>
    <x v="215"/>
    <x v="0"/>
    <n v="128"/>
    <n v="2"/>
    <n v="2"/>
    <n v="0"/>
    <n v="0"/>
    <n v="85"/>
    <n v="9"/>
    <n v="12"/>
    <n v="1"/>
    <n v="3"/>
    <n v="3"/>
    <n v="0"/>
    <n v="0"/>
    <n v="632"/>
    <n v="467"/>
    <n v="53"/>
    <n v="23"/>
    <n v="8"/>
    <n v="1698"/>
    <n v="944"/>
    <n v="63"/>
    <n v="190"/>
    <n v="34"/>
    <n v="1147"/>
    <n v="629"/>
    <n v="17"/>
    <n v="159"/>
    <n v="95"/>
    <n v="329"/>
    <n v="128"/>
    <n v="2"/>
    <n v="59"/>
    <n v="22"/>
    <n v="55"/>
    <n v="42"/>
    <n v="4"/>
    <n v="1"/>
    <n v="1"/>
    <n v="0"/>
    <n v="0"/>
    <n v="0"/>
    <n v="0"/>
    <n v="0"/>
    <n v="0"/>
    <n v="0"/>
    <n v="0"/>
    <n v="0"/>
    <n v="0"/>
    <n v="0"/>
    <n v="0"/>
    <n v="0"/>
    <n v="0"/>
    <n v="0"/>
    <n v="0"/>
    <n v="2"/>
    <n v="0"/>
    <n v="100"/>
    <n v="3"/>
    <n v="533"/>
    <n v="1362"/>
    <n v="852"/>
    <n v="228"/>
    <n v="48"/>
    <n v="7058"/>
    <n v="2638"/>
    <n v="0"/>
    <n v="79"/>
    <n v="1358"/>
    <n v="960"/>
    <n v="4401"/>
    <n v="24"/>
    <n v="2"/>
    <n v="0"/>
  </r>
  <r>
    <x v="2"/>
    <x v="12"/>
    <x v="216"/>
    <x v="0"/>
    <n v="141"/>
    <n v="2"/>
    <n v="2"/>
    <n v="0"/>
    <n v="0"/>
    <n v="74"/>
    <n v="5"/>
    <n v="21"/>
    <n v="1"/>
    <n v="1"/>
    <n v="1"/>
    <n v="0"/>
    <n v="0"/>
    <n v="470"/>
    <n v="343"/>
    <n v="22"/>
    <n v="48"/>
    <n v="2"/>
    <n v="1567"/>
    <n v="798"/>
    <n v="75"/>
    <n v="239"/>
    <n v="17"/>
    <n v="999"/>
    <n v="494"/>
    <n v="41"/>
    <n v="178"/>
    <n v="27"/>
    <n v="160"/>
    <n v="48"/>
    <n v="8"/>
    <n v="34"/>
    <n v="13"/>
    <n v="39"/>
    <n v="33"/>
    <n v="1"/>
    <n v="1"/>
    <n v="0"/>
    <n v="0"/>
    <n v="0"/>
    <n v="0"/>
    <n v="0"/>
    <n v="0"/>
    <n v="0"/>
    <n v="0"/>
    <n v="0"/>
    <n v="0"/>
    <n v="0"/>
    <n v="0"/>
    <n v="0"/>
    <n v="0"/>
    <n v="0"/>
    <n v="0"/>
    <n v="0"/>
    <n v="2"/>
    <n v="0"/>
    <n v="110"/>
    <n v="1"/>
    <n v="388"/>
    <n v="1168"/>
    <n v="724"/>
    <n v="99"/>
    <n v="36"/>
    <n v="5787"/>
    <n v="1855"/>
    <n v="0"/>
    <n v="188"/>
    <n v="1625"/>
    <n v="367"/>
    <n v="3352"/>
    <n v="17"/>
    <n v="2"/>
    <n v="0"/>
  </r>
  <r>
    <x v="2"/>
    <x v="46"/>
    <x v="217"/>
    <x v="0"/>
    <n v="79"/>
    <n v="2"/>
    <n v="2"/>
    <n v="0"/>
    <n v="0"/>
    <n v="56"/>
    <n v="3"/>
    <n v="5"/>
    <n v="3"/>
    <n v="1"/>
    <n v="0"/>
    <n v="0"/>
    <n v="0"/>
    <n v="327"/>
    <n v="225"/>
    <n v="8"/>
    <n v="29"/>
    <n v="32"/>
    <n v="1013"/>
    <n v="535"/>
    <n v="24"/>
    <n v="109"/>
    <n v="99"/>
    <n v="847"/>
    <n v="377"/>
    <n v="3"/>
    <n v="23"/>
    <n v="265"/>
    <n v="168"/>
    <n v="63"/>
    <n v="0"/>
    <n v="34"/>
    <n v="22"/>
    <n v="49"/>
    <n v="32"/>
    <n v="2"/>
    <n v="1"/>
    <n v="1"/>
    <n v="0"/>
    <n v="0"/>
    <n v="0"/>
    <n v="0"/>
    <n v="0"/>
    <n v="0"/>
    <n v="0"/>
    <n v="0"/>
    <n v="0"/>
    <n v="0"/>
    <n v="0"/>
    <n v="0"/>
    <n v="0"/>
    <n v="0"/>
    <n v="0"/>
    <n v="0"/>
    <n v="2"/>
    <n v="0"/>
    <n v="65"/>
    <n v="1"/>
    <n v="254"/>
    <n v="755"/>
    <n v="530"/>
    <n v="103"/>
    <n v="41"/>
    <n v="4975"/>
    <n v="1540"/>
    <n v="0"/>
    <n v="20"/>
    <n v="157"/>
    <n v="2002"/>
    <n v="2586"/>
    <n v="17"/>
    <n v="2"/>
    <n v="0"/>
  </r>
  <r>
    <x v="2"/>
    <x v="11"/>
    <x v="218"/>
    <x v="0"/>
    <n v="164"/>
    <n v="2"/>
    <n v="2"/>
    <n v="0"/>
    <n v="0"/>
    <n v="109"/>
    <n v="15"/>
    <n v="9"/>
    <n v="1"/>
    <n v="10"/>
    <n v="7"/>
    <n v="2"/>
    <n v="0"/>
    <n v="621"/>
    <n v="507"/>
    <n v="51"/>
    <n v="6"/>
    <n v="8"/>
    <n v="2217"/>
    <n v="1337"/>
    <n v="136"/>
    <n v="223"/>
    <n v="40"/>
    <n v="1559"/>
    <n v="890"/>
    <n v="76"/>
    <n v="254"/>
    <n v="49"/>
    <n v="330"/>
    <n v="158"/>
    <n v="15"/>
    <n v="41"/>
    <n v="24"/>
    <n v="87"/>
    <n v="80"/>
    <n v="1"/>
    <n v="0"/>
    <n v="1"/>
    <n v="0"/>
    <n v="0"/>
    <n v="0"/>
    <n v="0"/>
    <n v="0"/>
    <n v="0"/>
    <n v="0"/>
    <n v="0"/>
    <n v="0"/>
    <n v="0"/>
    <n v="0"/>
    <n v="0"/>
    <n v="0"/>
    <n v="0"/>
    <n v="0"/>
    <n v="0"/>
    <n v="2"/>
    <n v="0"/>
    <n v="133"/>
    <n v="8"/>
    <n v="547"/>
    <n v="1733"/>
    <n v="1138"/>
    <n v="233"/>
    <n v="84"/>
    <n v="8639"/>
    <n v="3239"/>
    <n v="0"/>
    <n v="213"/>
    <n v="1976"/>
    <n v="901"/>
    <n v="5181"/>
    <n v="47"/>
    <n v="2"/>
    <n v="0"/>
  </r>
  <r>
    <x v="2"/>
    <x v="10"/>
    <x v="15"/>
    <x v="0"/>
    <n v="172"/>
    <n v="4"/>
    <n v="2"/>
    <n v="1"/>
    <n v="1"/>
    <n v="102"/>
    <n v="6"/>
    <n v="10"/>
    <n v="1"/>
    <n v="46"/>
    <n v="37"/>
    <n v="4"/>
    <n v="0"/>
    <n v="567"/>
    <n v="388"/>
    <n v="41"/>
    <n v="21"/>
    <n v="17"/>
    <n v="2190"/>
    <n v="1182"/>
    <n v="77"/>
    <n v="203"/>
    <n v="90"/>
    <n v="1193"/>
    <n v="567"/>
    <n v="19"/>
    <n v="248"/>
    <n v="58"/>
    <n v="275"/>
    <n v="108"/>
    <n v="3"/>
    <n v="32"/>
    <n v="30"/>
    <n v="105"/>
    <n v="82"/>
    <n v="6"/>
    <n v="2"/>
    <n v="0"/>
    <n v="0"/>
    <n v="0"/>
    <n v="1"/>
    <n v="0"/>
    <n v="0"/>
    <n v="0"/>
    <n v="0"/>
    <n v="0"/>
    <n v="0"/>
    <n v="0"/>
    <n v="0"/>
    <n v="0"/>
    <n v="0"/>
    <n v="0"/>
    <n v="0"/>
    <n v="0"/>
    <n v="2"/>
    <n v="1"/>
    <n v="150"/>
    <n v="39"/>
    <n v="471"/>
    <n v="1743"/>
    <n v="829"/>
    <n v="191"/>
    <n v="91"/>
    <n v="8568"/>
    <n v="2615"/>
    <n v="0"/>
    <n v="87"/>
    <n v="1006"/>
    <n v="2155"/>
    <n v="4881"/>
    <n v="34"/>
    <n v="2"/>
    <n v="0"/>
  </r>
  <r>
    <x v="3"/>
    <x v="15"/>
    <x v="24"/>
    <x v="0"/>
    <n v="85"/>
    <n v="7"/>
    <n v="6"/>
    <n v="1"/>
    <n v="1"/>
    <n v="65"/>
    <n v="3"/>
    <n v="3"/>
    <n v="1"/>
    <n v="20"/>
    <n v="19"/>
    <n v="0"/>
    <n v="1"/>
    <n v="416"/>
    <n v="340"/>
    <n v="14"/>
    <n v="13"/>
    <n v="5"/>
    <n v="1032"/>
    <n v="632"/>
    <n v="13"/>
    <n v="100"/>
    <n v="24"/>
    <n v="653"/>
    <n v="364"/>
    <n v="6"/>
    <n v="109"/>
    <n v="28"/>
    <n v="212"/>
    <n v="100"/>
    <n v="2"/>
    <n v="19"/>
    <n v="8"/>
    <n v="106"/>
    <n v="92"/>
    <n v="2"/>
    <n v="0"/>
    <n v="1"/>
    <n v="0"/>
    <n v="0"/>
    <n v="0"/>
    <n v="0"/>
    <n v="0"/>
    <n v="0"/>
    <n v="0"/>
    <n v="0"/>
    <n v="0"/>
    <n v="0"/>
    <n v="0"/>
    <n v="0"/>
    <n v="0"/>
    <n v="0"/>
    <n v="0"/>
    <n v="0"/>
    <n v="6"/>
    <n v="1"/>
    <n v="75"/>
    <n v="19"/>
    <n v="381"/>
    <n v="866"/>
    <n v="497"/>
    <n v="169"/>
    <n v="101"/>
    <n v="3984"/>
    <n v="1542"/>
    <n v="0"/>
    <n v="30"/>
    <n v="759"/>
    <n v="348"/>
    <n v="2679"/>
    <n v="24"/>
    <n v="2"/>
    <n v="1"/>
  </r>
  <r>
    <x v="3"/>
    <x v="17"/>
    <x v="27"/>
    <x v="0"/>
    <n v="227"/>
    <n v="6"/>
    <n v="4"/>
    <n v="1"/>
    <n v="0"/>
    <n v="187"/>
    <n v="1"/>
    <n v="13"/>
    <n v="3"/>
    <n v="39"/>
    <n v="33"/>
    <n v="4"/>
    <n v="0"/>
    <n v="1393"/>
    <n v="1222"/>
    <n v="55"/>
    <n v="35"/>
    <n v="17"/>
    <n v="1726"/>
    <n v="1178"/>
    <n v="24"/>
    <n v="149"/>
    <n v="43"/>
    <n v="2074"/>
    <n v="1409"/>
    <n v="22"/>
    <n v="216"/>
    <n v="134"/>
    <n v="253"/>
    <n v="137"/>
    <n v="5"/>
    <n v="34"/>
    <n v="6"/>
    <n v="117"/>
    <n v="103"/>
    <n v="4"/>
    <n v="3"/>
    <n v="1"/>
    <n v="0"/>
    <n v="0"/>
    <n v="0"/>
    <n v="0"/>
    <n v="0"/>
    <n v="0"/>
    <n v="0"/>
    <n v="0"/>
    <n v="0"/>
    <n v="0"/>
    <n v="0"/>
    <n v="0"/>
    <n v="0"/>
    <n v="0"/>
    <n v="0"/>
    <n v="0"/>
    <n v="5"/>
    <n v="0"/>
    <n v="209"/>
    <n v="34"/>
    <n v="1272"/>
    <n v="1464"/>
    <n v="1657"/>
    <n v="193"/>
    <n v="108"/>
    <n v="9819"/>
    <n v="4920"/>
    <n v="0"/>
    <n v="126"/>
    <n v="1769"/>
    <n v="877"/>
    <n v="6720"/>
    <n v="89"/>
    <n v="2"/>
    <n v="0"/>
  </r>
  <r>
    <x v="3"/>
    <x v="14"/>
    <x v="219"/>
    <x v="0"/>
    <n v="105"/>
    <n v="4"/>
    <n v="2"/>
    <n v="2"/>
    <n v="1"/>
    <n v="80"/>
    <n v="0"/>
    <n v="9"/>
    <n v="0"/>
    <n v="25"/>
    <n v="21"/>
    <n v="0"/>
    <n v="1"/>
    <n v="407"/>
    <n v="341"/>
    <n v="9"/>
    <n v="21"/>
    <n v="8"/>
    <n v="1059"/>
    <n v="656"/>
    <n v="6"/>
    <n v="105"/>
    <n v="14"/>
    <n v="773"/>
    <n v="473"/>
    <n v="3"/>
    <n v="48"/>
    <n v="93"/>
    <n v="97"/>
    <n v="51"/>
    <n v="2"/>
    <n v="7"/>
    <n v="4"/>
    <n v="26"/>
    <n v="23"/>
    <n v="0"/>
    <n v="0"/>
    <n v="1"/>
    <n v="0"/>
    <n v="0"/>
    <n v="1"/>
    <n v="0"/>
    <n v="0"/>
    <n v="0"/>
    <n v="0"/>
    <n v="0"/>
    <n v="0"/>
    <n v="0"/>
    <n v="0"/>
    <n v="0"/>
    <n v="0"/>
    <n v="0"/>
    <n v="0"/>
    <n v="0"/>
    <n v="3"/>
    <n v="2"/>
    <n v="94"/>
    <n v="22"/>
    <n v="365"/>
    <n v="901"/>
    <n v="615"/>
    <n v="79"/>
    <n v="24"/>
    <n v="4633"/>
    <n v="1916"/>
    <n v="0"/>
    <n v="25"/>
    <n v="1032"/>
    <n v="348"/>
    <n v="3078"/>
    <n v="22"/>
    <n v="2"/>
    <n v="0"/>
  </r>
  <r>
    <x v="3"/>
    <x v="15"/>
    <x v="220"/>
    <x v="0"/>
    <n v="122"/>
    <n v="5"/>
    <n v="3"/>
    <n v="0"/>
    <n v="0"/>
    <n v="92"/>
    <n v="2"/>
    <n v="4"/>
    <n v="2"/>
    <n v="6"/>
    <n v="5"/>
    <n v="0"/>
    <n v="0"/>
    <n v="433"/>
    <n v="371"/>
    <n v="10"/>
    <n v="5"/>
    <n v="12"/>
    <n v="1012"/>
    <n v="648"/>
    <n v="17"/>
    <n v="77"/>
    <n v="13"/>
    <n v="775"/>
    <n v="485"/>
    <n v="27"/>
    <n v="58"/>
    <n v="30"/>
    <n v="202"/>
    <n v="104"/>
    <n v="3"/>
    <n v="13"/>
    <n v="4"/>
    <n v="50"/>
    <n v="41"/>
    <n v="1"/>
    <n v="0"/>
    <n v="1"/>
    <n v="0"/>
    <n v="1"/>
    <n v="0"/>
    <n v="0"/>
    <n v="0"/>
    <n v="0"/>
    <n v="0"/>
    <n v="0"/>
    <n v="0"/>
    <n v="0"/>
    <n v="0"/>
    <n v="0"/>
    <n v="0"/>
    <n v="0"/>
    <n v="0"/>
    <n v="0"/>
    <n v="4"/>
    <n v="0"/>
    <n v="111"/>
    <n v="6"/>
    <n v="400"/>
    <n v="868"/>
    <n v="637"/>
    <n v="169"/>
    <n v="47"/>
    <n v="3951"/>
    <n v="1792"/>
    <n v="0"/>
    <n v="53"/>
    <n v="727"/>
    <n v="242"/>
    <n v="2793"/>
    <n v="28"/>
    <n v="2"/>
    <n v="0"/>
  </r>
  <r>
    <x v="3"/>
    <x v="19"/>
    <x v="221"/>
    <x v="0"/>
    <n v="144"/>
    <n v="2"/>
    <n v="2"/>
    <m/>
    <m/>
    <n v="98"/>
    <n v="1"/>
    <n v="5"/>
    <n v="12"/>
    <n v="15"/>
    <n v="13"/>
    <m/>
    <m/>
    <n v="834"/>
    <n v="629"/>
    <n v="20"/>
    <n v="1"/>
    <n v="113"/>
    <n v="2381"/>
    <n v="1145"/>
    <n v="35"/>
    <n v="204"/>
    <n v="287"/>
    <n v="1666"/>
    <n v="833"/>
    <n v="4"/>
    <n v="9"/>
    <n v="474"/>
    <n v="264"/>
    <n v="98"/>
    <n v="2"/>
    <n v="6"/>
    <n v="51"/>
    <n v="55"/>
    <n v="41"/>
    <m/>
    <m/>
    <n v="2"/>
    <m/>
    <m/>
    <m/>
    <m/>
    <m/>
    <m/>
    <m/>
    <m/>
    <m/>
    <m/>
    <m/>
    <m/>
    <m/>
    <m/>
    <m/>
    <m/>
    <n v="2"/>
    <m/>
    <n v="125"/>
    <n v="14"/>
    <n v="689"/>
    <n v="1766"/>
    <n v="1129"/>
    <n v="186"/>
    <n v="48"/>
    <n v="9655"/>
    <n v="2891"/>
    <m/>
    <n v="21"/>
    <n v="140"/>
    <n v="3646"/>
    <n v="5407"/>
    <n v="29"/>
    <n v="2"/>
    <m/>
  </r>
  <r>
    <x v="3"/>
    <x v="14"/>
    <x v="222"/>
    <x v="0"/>
    <n v="105"/>
    <n v="2"/>
    <n v="2"/>
    <n v="0"/>
    <n v="0"/>
    <n v="78"/>
    <n v="0"/>
    <n v="8"/>
    <n v="1"/>
    <n v="3"/>
    <n v="3"/>
    <n v="0"/>
    <n v="0"/>
    <n v="816"/>
    <n v="660"/>
    <n v="24"/>
    <n v="23"/>
    <n v="48"/>
    <n v="979"/>
    <n v="646"/>
    <n v="10"/>
    <n v="80"/>
    <n v="26"/>
    <n v="1200"/>
    <n v="775"/>
    <n v="8"/>
    <n v="95"/>
    <n v="110"/>
    <n v="135"/>
    <n v="57"/>
    <n v="0"/>
    <n v="14"/>
    <n v="10"/>
    <n v="32"/>
    <n v="30"/>
    <n v="0"/>
    <n v="0"/>
    <n v="0"/>
    <n v="0"/>
    <n v="0"/>
    <n v="0"/>
    <n v="0"/>
    <n v="0"/>
    <n v="0"/>
    <n v="0"/>
    <n v="0"/>
    <n v="0"/>
    <n v="0"/>
    <n v="0"/>
    <n v="0"/>
    <n v="0"/>
    <n v="0"/>
    <n v="0"/>
    <n v="0"/>
    <n v="2"/>
    <n v="0"/>
    <n v="93"/>
    <n v="3"/>
    <n v="714"/>
    <n v="838"/>
    <n v="966"/>
    <n v="107"/>
    <n v="32"/>
    <n v="5131"/>
    <n v="2370"/>
    <n v="0"/>
    <n v="35"/>
    <n v="723"/>
    <n v="764"/>
    <n v="3445"/>
    <n v="42"/>
    <n v="2"/>
    <n v="0"/>
  </r>
  <r>
    <x v="3"/>
    <x v="18"/>
    <x v="223"/>
    <x v="0"/>
    <n v="157"/>
    <n v="4"/>
    <n v="4"/>
    <n v="3"/>
    <n v="3"/>
    <n v="137"/>
    <n v="6"/>
    <n v="3"/>
    <n v="1"/>
    <n v="23"/>
    <n v="19"/>
    <n v="0"/>
    <n v="2"/>
    <n v="976"/>
    <n v="890"/>
    <n v="34"/>
    <n v="14"/>
    <n v="9"/>
    <n v="972"/>
    <n v="725"/>
    <n v="47"/>
    <n v="49"/>
    <n v="33"/>
    <n v="1544"/>
    <n v="1217"/>
    <n v="7"/>
    <n v="19"/>
    <n v="167"/>
    <n v="197"/>
    <n v="150"/>
    <n v="0"/>
    <n v="16"/>
    <n v="4"/>
    <n v="64"/>
    <n v="58"/>
    <n v="1"/>
    <n v="0"/>
    <n v="2"/>
    <n v="0"/>
    <n v="0"/>
    <n v="0"/>
    <n v="0"/>
    <n v="0"/>
    <n v="0"/>
    <n v="0"/>
    <n v="0"/>
    <n v="0"/>
    <n v="0"/>
    <n v="0"/>
    <n v="0"/>
    <n v="0"/>
    <n v="0"/>
    <n v="0"/>
    <n v="0"/>
    <n v="4"/>
    <n v="3"/>
    <n v="146"/>
    <n v="21"/>
    <n v="913"/>
    <n v="826"/>
    <n v="1333"/>
    <n v="174"/>
    <n v="60"/>
    <n v="6459"/>
    <n v="4314"/>
    <n v="0"/>
    <n v="61"/>
    <n v="540"/>
    <n v="571"/>
    <n v="5181"/>
    <n v="72"/>
    <n v="2"/>
    <n v="0"/>
  </r>
  <r>
    <x v="4"/>
    <x v="20"/>
    <x v="224"/>
    <x v="0"/>
    <n v="102"/>
    <n v="2"/>
    <n v="2"/>
    <n v="0"/>
    <n v="0"/>
    <n v="73"/>
    <n v="3"/>
    <n v="11"/>
    <n v="1"/>
    <n v="0"/>
    <n v="0"/>
    <n v="0"/>
    <n v="0"/>
    <n v="280"/>
    <n v="229"/>
    <n v="12"/>
    <n v="7"/>
    <n v="5"/>
    <n v="901"/>
    <n v="560"/>
    <n v="18"/>
    <n v="105"/>
    <n v="15"/>
    <n v="799"/>
    <n v="502"/>
    <n v="8"/>
    <n v="125"/>
    <n v="38"/>
    <n v="214"/>
    <n v="110"/>
    <n v="5"/>
    <n v="34"/>
    <n v="6"/>
    <n v="22"/>
    <n v="18"/>
    <n v="1"/>
    <n v="1"/>
    <n v="0"/>
    <n v="0"/>
    <n v="0"/>
    <n v="0"/>
    <n v="0"/>
    <n v="0"/>
    <n v="0"/>
    <n v="0"/>
    <n v="0"/>
    <n v="0"/>
    <n v="0"/>
    <n v="0"/>
    <n v="0"/>
    <n v="0"/>
    <n v="0"/>
    <n v="0"/>
    <n v="0"/>
    <n v="2"/>
    <n v="0"/>
    <n v="86"/>
    <n v="0"/>
    <n v="249"/>
    <n v="734"/>
    <n v="615"/>
    <n v="155"/>
    <n v="20"/>
    <n v="7290"/>
    <n v="3131"/>
    <n v="0"/>
    <n v="37"/>
    <n v="1864"/>
    <n v="548"/>
    <n v="4534"/>
    <n v="23"/>
    <n v="2"/>
    <n v="0"/>
  </r>
  <r>
    <x v="5"/>
    <x v="23"/>
    <x v="225"/>
    <x v="0"/>
    <n v="70"/>
    <n v="8"/>
    <n v="6"/>
    <n v="0"/>
    <n v="0"/>
    <n v="61"/>
    <n v="0"/>
    <n v="3"/>
    <n v="1"/>
    <n v="2"/>
    <n v="2"/>
    <n v="0"/>
    <n v="0"/>
    <n v="474"/>
    <n v="426"/>
    <n v="18"/>
    <n v="11"/>
    <n v="7"/>
    <n v="517"/>
    <n v="343"/>
    <n v="11"/>
    <n v="55"/>
    <n v="17"/>
    <n v="552"/>
    <n v="407"/>
    <n v="23"/>
    <n v="39"/>
    <n v="14"/>
    <n v="82"/>
    <n v="42"/>
    <n v="2"/>
    <n v="13"/>
    <n v="3"/>
    <n v="75"/>
    <n v="67"/>
    <n v="1"/>
    <n v="0"/>
    <n v="0"/>
    <n v="0"/>
    <n v="0"/>
    <n v="0"/>
    <n v="0"/>
    <n v="0"/>
    <n v="0"/>
    <n v="0"/>
    <n v="0"/>
    <n v="0"/>
    <n v="0"/>
    <n v="0"/>
    <n v="0"/>
    <n v="0"/>
    <n v="0"/>
    <n v="0"/>
    <n v="0"/>
    <n v="8"/>
    <n v="0"/>
    <n v="66"/>
    <n v="2"/>
    <n v="437"/>
    <n v="420"/>
    <n v="468"/>
    <n v="60"/>
    <n v="73"/>
    <n v="2431"/>
    <n v="1372"/>
    <n v="0"/>
    <n v="59"/>
    <n v="350"/>
    <n v="171"/>
    <n v="1791"/>
    <n v="40"/>
    <n v="2"/>
    <n v="0"/>
  </r>
  <r>
    <x v="5"/>
    <x v="23"/>
    <x v="226"/>
    <x v="0"/>
    <n v="130"/>
    <n v="5"/>
    <n v="4"/>
    <n v="2"/>
    <n v="2"/>
    <n v="83"/>
    <n v="4"/>
    <n v="15"/>
    <n v="3"/>
    <n v="7"/>
    <n v="5"/>
    <n v="0"/>
    <n v="0"/>
    <n v="726"/>
    <n v="569"/>
    <n v="49"/>
    <n v="42"/>
    <n v="23"/>
    <n v="1058"/>
    <n v="618"/>
    <n v="28"/>
    <n v="166"/>
    <n v="18"/>
    <n v="1282"/>
    <n v="781"/>
    <n v="24"/>
    <n v="191"/>
    <n v="51"/>
    <n v="174"/>
    <n v="74"/>
    <n v="4"/>
    <n v="33"/>
    <n v="2"/>
    <n v="88"/>
    <n v="64"/>
    <n v="6"/>
    <n v="2"/>
    <n v="2"/>
    <n v="0"/>
    <n v="0"/>
    <n v="0"/>
    <n v="0"/>
    <n v="0"/>
    <n v="0"/>
    <n v="0"/>
    <n v="0"/>
    <n v="0"/>
    <n v="0"/>
    <n v="0"/>
    <n v="0"/>
    <n v="0"/>
    <n v="0"/>
    <n v="0"/>
    <n v="0"/>
    <n v="5"/>
    <n v="2"/>
    <n v="106"/>
    <n v="7"/>
    <n v="600"/>
    <n v="824"/>
    <n v="988"/>
    <n v="119"/>
    <n v="75"/>
    <n v="5357"/>
    <n v="2465"/>
    <n v="0"/>
    <n v="131"/>
    <n v="1262"/>
    <n v="258"/>
    <n v="3505"/>
    <n v="44"/>
    <n v="2"/>
    <n v="0"/>
  </r>
  <r>
    <x v="5"/>
    <x v="23"/>
    <x v="227"/>
    <x v="0"/>
    <n v="103"/>
    <n v="5"/>
    <n v="5"/>
    <n v="0"/>
    <n v="0"/>
    <n v="66"/>
    <n v="2"/>
    <n v="13"/>
    <n v="4"/>
    <n v="0"/>
    <n v="0"/>
    <n v="0"/>
    <n v="0"/>
    <n v="338"/>
    <n v="258"/>
    <n v="9"/>
    <n v="11"/>
    <n v="24"/>
    <n v="886"/>
    <n v="477"/>
    <n v="21"/>
    <n v="127"/>
    <n v="30"/>
    <n v="723"/>
    <n v="394"/>
    <n v="11"/>
    <n v="132"/>
    <n v="47"/>
    <n v="193"/>
    <n v="84"/>
    <n v="4"/>
    <n v="41"/>
    <n v="5"/>
    <n v="33"/>
    <n v="22"/>
    <n v="5"/>
    <n v="2"/>
    <n v="0"/>
    <n v="0"/>
    <n v="0"/>
    <n v="0"/>
    <n v="0"/>
    <n v="0"/>
    <n v="0"/>
    <n v="0"/>
    <n v="0"/>
    <n v="0"/>
    <n v="0"/>
    <n v="0"/>
    <n v="0"/>
    <n v="0"/>
    <n v="0"/>
    <n v="0"/>
    <n v="0"/>
    <n v="5"/>
    <n v="0"/>
    <n v="83"/>
    <n v="0"/>
    <n v="289"/>
    <n v="668"/>
    <n v="522"/>
    <n v="136"/>
    <n v="26"/>
    <n v="3856"/>
    <n v="1738"/>
    <n v="0"/>
    <n v="46"/>
    <n v="849"/>
    <n v="328"/>
    <n v="2522"/>
    <n v="38"/>
    <n v="2"/>
    <n v="0"/>
  </r>
  <r>
    <x v="5"/>
    <x v="42"/>
    <x v="228"/>
    <x v="0"/>
    <n v="130"/>
    <n v="2"/>
    <n v="2"/>
    <n v="3"/>
    <n v="3"/>
    <n v="84"/>
    <n v="13"/>
    <n v="11"/>
    <n v="0"/>
    <n v="43"/>
    <n v="43"/>
    <n v="0"/>
    <n v="0"/>
    <n v="534"/>
    <n v="447"/>
    <n v="44"/>
    <n v="0"/>
    <n v="1"/>
    <n v="1149"/>
    <n v="579"/>
    <n v="91"/>
    <n v="179"/>
    <n v="3"/>
    <n v="1274"/>
    <n v="736"/>
    <n v="130"/>
    <n v="187"/>
    <n v="23"/>
    <n v="204"/>
    <n v="78"/>
    <n v="12"/>
    <n v="52"/>
    <n v="6"/>
    <n v="43"/>
    <n v="39"/>
    <n v="3"/>
    <n v="0"/>
    <n v="0"/>
    <n v="0"/>
    <n v="0"/>
    <n v="0"/>
    <n v="0"/>
    <n v="0"/>
    <n v="0"/>
    <n v="0"/>
    <n v="0"/>
    <n v="0"/>
    <n v="0"/>
    <n v="0"/>
    <n v="0"/>
    <n v="0"/>
    <n v="0"/>
    <n v="0"/>
    <n v="0"/>
    <n v="2"/>
    <n v="3"/>
    <n v="105"/>
    <n v="43"/>
    <n v="482"/>
    <n v="840"/>
    <n v="904"/>
    <n v="124"/>
    <n v="39"/>
    <n v="5652"/>
    <n v="2176"/>
    <n v="0"/>
    <n v="301"/>
    <n v="1593"/>
    <n v="292"/>
    <n v="3269"/>
    <n v="41"/>
    <n v="2"/>
    <n v="1"/>
  </r>
  <r>
    <x v="0"/>
    <x v="4"/>
    <x v="229"/>
    <x v="0"/>
    <n v="72"/>
    <n v="7"/>
    <n v="5"/>
    <n v="0"/>
    <n v="0"/>
    <n v="44"/>
    <n v="1"/>
    <n v="2"/>
    <n v="2"/>
    <n v="17"/>
    <n v="11"/>
    <n v="0"/>
    <n v="0"/>
    <n v="279"/>
    <n v="225"/>
    <n v="17"/>
    <n v="13"/>
    <n v="1"/>
    <n v="0"/>
    <n v="0"/>
    <n v="0"/>
    <n v="0"/>
    <n v="0"/>
    <n v="875"/>
    <n v="536"/>
    <n v="19"/>
    <n v="91"/>
    <n v="39"/>
    <n v="177"/>
    <n v="77"/>
    <n v="0"/>
    <n v="17"/>
    <n v="15"/>
    <n v="53"/>
    <n v="41"/>
    <n v="4"/>
    <n v="3"/>
    <n v="0"/>
    <n v="0"/>
    <n v="0"/>
    <n v="0"/>
    <n v="0"/>
    <n v="0"/>
    <n v="0"/>
    <n v="0"/>
    <n v="0"/>
    <n v="0"/>
    <n v="0"/>
    <n v="0"/>
    <n v="0"/>
    <n v="0"/>
    <n v="0"/>
    <n v="0"/>
    <n v="0"/>
    <n v="6"/>
    <n v="0"/>
    <n v="65"/>
    <n v="15"/>
    <n v="244"/>
    <n v="0"/>
    <n v="708"/>
    <n v="137"/>
    <n v="46"/>
    <n v="3599"/>
    <n v="1408"/>
    <n v="0"/>
    <n v="55"/>
    <n v="442"/>
    <n v="560"/>
    <n v="2387"/>
    <n v="14"/>
    <n v="3"/>
    <n v="0"/>
  </r>
  <r>
    <x v="0"/>
    <x v="27"/>
    <x v="230"/>
    <x v="0"/>
    <n v="133"/>
    <n v="5"/>
    <n v="5"/>
    <n v="0"/>
    <n v="0"/>
    <n v="88"/>
    <n v="1"/>
    <n v="5"/>
    <n v="9"/>
    <n v="2"/>
    <n v="2"/>
    <n v="0"/>
    <n v="0"/>
    <n v="582"/>
    <n v="483"/>
    <n v="8"/>
    <n v="4"/>
    <n v="39"/>
    <n v="1349"/>
    <n v="824"/>
    <n v="26"/>
    <n v="45"/>
    <n v="140"/>
    <n v="1012"/>
    <n v="581"/>
    <n v="1"/>
    <n v="5"/>
    <n v="225"/>
    <n v="174"/>
    <n v="80"/>
    <n v="0"/>
    <n v="11"/>
    <n v="23"/>
    <n v="47"/>
    <n v="36"/>
    <n v="4"/>
    <n v="0"/>
    <n v="1"/>
    <n v="0"/>
    <n v="0"/>
    <n v="0"/>
    <n v="0"/>
    <n v="0"/>
    <n v="0"/>
    <n v="0"/>
    <n v="0"/>
    <n v="0"/>
    <n v="0"/>
    <n v="0"/>
    <n v="0"/>
    <n v="0"/>
    <n v="0"/>
    <n v="0"/>
    <n v="0"/>
    <n v="5"/>
    <n v="0"/>
    <n v="116"/>
    <n v="2"/>
    <n v="525"/>
    <n v="1112"/>
    <n v="756"/>
    <n v="132"/>
    <n v="41"/>
    <n v="4922"/>
    <n v="1983"/>
    <n v="0"/>
    <n v="15"/>
    <n v="280"/>
    <n v="1212"/>
    <n v="3223"/>
    <n v="39"/>
    <n v="3"/>
    <n v="0"/>
  </r>
  <r>
    <x v="6"/>
    <x v="45"/>
    <x v="231"/>
    <x v="0"/>
    <n v="105"/>
    <n v="3"/>
    <n v="3"/>
    <n v="0"/>
    <n v="0"/>
    <n v="63"/>
    <n v="3"/>
    <n v="14"/>
    <n v="2"/>
    <n v="1"/>
    <n v="1"/>
    <n v="0"/>
    <n v="0"/>
    <n v="361"/>
    <n v="286"/>
    <n v="12"/>
    <n v="30"/>
    <n v="4"/>
    <n v="951"/>
    <n v="535"/>
    <n v="32"/>
    <n v="137"/>
    <n v="23"/>
    <n v="944"/>
    <n v="513"/>
    <n v="9"/>
    <n v="184"/>
    <n v="81"/>
    <n v="156"/>
    <n v="71"/>
    <n v="2"/>
    <n v="38"/>
    <n v="5"/>
    <n v="56"/>
    <n v="39"/>
    <n v="4"/>
    <n v="4"/>
    <n v="0"/>
    <n v="0"/>
    <n v="0"/>
    <n v="0"/>
    <n v="0"/>
    <n v="0"/>
    <n v="0"/>
    <n v="0"/>
    <n v="0"/>
    <n v="0"/>
    <n v="0"/>
    <n v="0"/>
    <n v="0"/>
    <n v="1"/>
    <n v="0"/>
    <n v="0"/>
    <n v="0"/>
    <n v="3"/>
    <n v="0"/>
    <n v="82"/>
    <n v="1"/>
    <n v="312"/>
    <n v="720"/>
    <n v="652"/>
    <n v="106"/>
    <n v="47"/>
    <n v="5376"/>
    <n v="2225"/>
    <n v="0"/>
    <n v="32"/>
    <n v="1597"/>
    <n v="370"/>
    <n v="3186"/>
    <n v="23"/>
    <n v="3"/>
    <n v="0"/>
  </r>
  <r>
    <x v="6"/>
    <x v="45"/>
    <x v="232"/>
    <x v="0"/>
    <n v="182"/>
    <n v="11"/>
    <n v="7"/>
    <n v="2"/>
    <n v="2"/>
    <n v="124"/>
    <n v="15"/>
    <n v="12"/>
    <n v="3"/>
    <n v="5"/>
    <n v="3"/>
    <n v="0"/>
    <n v="0"/>
    <n v="452"/>
    <n v="366"/>
    <n v="35"/>
    <n v="9"/>
    <n v="4"/>
    <n v="1645"/>
    <n v="985"/>
    <n v="156"/>
    <n v="128"/>
    <n v="20"/>
    <n v="1251"/>
    <n v="779"/>
    <n v="30"/>
    <n v="200"/>
    <n v="19"/>
    <n v="323"/>
    <n v="182"/>
    <n v="10"/>
    <n v="40"/>
    <n v="16"/>
    <n v="68"/>
    <n v="56"/>
    <n v="5"/>
    <n v="0"/>
    <n v="0"/>
    <n v="0"/>
    <n v="1"/>
    <n v="0"/>
    <n v="0"/>
    <n v="0"/>
    <n v="0"/>
    <n v="0"/>
    <n v="0"/>
    <n v="0"/>
    <n v="0"/>
    <n v="0"/>
    <n v="0"/>
    <n v="0"/>
    <n v="0"/>
    <n v="0"/>
    <n v="0"/>
    <n v="9"/>
    <n v="2"/>
    <n v="148"/>
    <n v="5"/>
    <n v="399"/>
    <n v="1290"/>
    <n v="976"/>
    <n v="244"/>
    <n v="62"/>
    <n v="8166"/>
    <n v="3966"/>
    <n v="0"/>
    <n v="121"/>
    <n v="2002"/>
    <n v="372"/>
    <n v="5401"/>
    <n v="31"/>
    <n v="3"/>
    <n v="0"/>
  </r>
  <r>
    <x v="6"/>
    <x v="34"/>
    <x v="233"/>
    <x v="0"/>
    <n v="259"/>
    <n v="8"/>
    <n v="6"/>
    <n v="4"/>
    <n v="3"/>
    <n v="166"/>
    <n v="13"/>
    <n v="34"/>
    <n v="2"/>
    <n v="20"/>
    <n v="16"/>
    <n v="1"/>
    <n v="2"/>
    <n v="645"/>
    <n v="487"/>
    <n v="38"/>
    <n v="30"/>
    <n v="21"/>
    <n v="2181"/>
    <n v="1196"/>
    <n v="168"/>
    <n v="226"/>
    <n v="47"/>
    <n v="1555"/>
    <n v="887"/>
    <n v="69"/>
    <n v="211"/>
    <n v="55"/>
    <n v="438"/>
    <n v="167"/>
    <n v="13"/>
    <n v="96"/>
    <n v="16"/>
    <n v="119"/>
    <n v="88"/>
    <n v="16"/>
    <n v="3"/>
    <n v="0"/>
    <n v="0"/>
    <n v="0"/>
    <n v="0"/>
    <n v="0"/>
    <n v="0"/>
    <n v="0"/>
    <n v="0"/>
    <n v="0"/>
    <n v="0"/>
    <n v="0"/>
    <n v="0"/>
    <n v="0"/>
    <n v="0"/>
    <n v="0"/>
    <n v="0"/>
    <n v="0"/>
    <n v="8"/>
    <n v="4"/>
    <n v="205"/>
    <n v="16"/>
    <n v="547"/>
    <n v="1656"/>
    <n v="1183"/>
    <n v="294"/>
    <n v="99"/>
    <n v="10169"/>
    <n v="3956"/>
    <n v="0"/>
    <n v="162"/>
    <n v="2990"/>
    <n v="523"/>
    <n v="6090"/>
    <n v="40"/>
    <n v="3"/>
    <n v="3"/>
  </r>
  <r>
    <x v="1"/>
    <x v="5"/>
    <x v="234"/>
    <x v="0"/>
    <n v="94"/>
    <n v="6"/>
    <n v="4"/>
    <n v="2"/>
    <n v="1"/>
    <n v="83"/>
    <n v="3"/>
    <n v="0"/>
    <n v="0"/>
    <n v="110"/>
    <n v="97"/>
    <n v="3"/>
    <n v="3"/>
    <n v="568"/>
    <n v="544"/>
    <n v="11"/>
    <n v="0"/>
    <n v="0"/>
    <n v="607"/>
    <n v="484"/>
    <n v="17"/>
    <n v="12"/>
    <n v="10"/>
    <n v="784"/>
    <n v="670"/>
    <n v="21"/>
    <n v="17"/>
    <n v="19"/>
    <n v="108"/>
    <n v="77"/>
    <n v="3"/>
    <n v="2"/>
    <n v="5"/>
    <n v="80"/>
    <n v="71"/>
    <n v="2"/>
    <n v="0"/>
    <n v="1"/>
    <n v="0"/>
    <n v="2"/>
    <n v="0"/>
    <n v="0"/>
    <n v="0"/>
    <n v="1"/>
    <n v="0"/>
    <n v="0"/>
    <n v="0"/>
    <n v="0"/>
    <n v="0"/>
    <n v="0"/>
    <n v="0"/>
    <n v="0"/>
    <n v="0"/>
    <n v="0"/>
    <n v="4"/>
    <n v="1"/>
    <n v="90"/>
    <n v="99"/>
    <n v="555"/>
    <n v="555"/>
    <n v="722"/>
    <n v="94"/>
    <n v="75"/>
    <n v="3181"/>
    <n v="2281"/>
    <n v="0"/>
    <n v="90"/>
    <n v="189"/>
    <n v="100"/>
    <n v="2742"/>
    <n v="33"/>
    <n v="3"/>
    <n v="1"/>
  </r>
  <r>
    <x v="1"/>
    <x v="8"/>
    <x v="235"/>
    <x v="0"/>
    <n v="267"/>
    <n v="6"/>
    <n v="4"/>
    <n v="3"/>
    <n v="2"/>
    <n v="219"/>
    <n v="3"/>
    <n v="12"/>
    <n v="4"/>
    <n v="133"/>
    <n v="123"/>
    <n v="4"/>
    <n v="0"/>
    <n v="2278"/>
    <n v="2027"/>
    <n v="69"/>
    <n v="52"/>
    <n v="33"/>
    <n v="2479"/>
    <n v="1741"/>
    <n v="46"/>
    <n v="193"/>
    <n v="56"/>
    <n v="2912"/>
    <n v="2086"/>
    <n v="20"/>
    <n v="311"/>
    <n v="140"/>
    <n v="340"/>
    <n v="176"/>
    <n v="5"/>
    <n v="39"/>
    <n v="18"/>
    <n v="187"/>
    <n v="177"/>
    <n v="3"/>
    <n v="0"/>
    <n v="0"/>
    <n v="0"/>
    <n v="0"/>
    <n v="1"/>
    <n v="0"/>
    <n v="0"/>
    <n v="0"/>
    <n v="0"/>
    <n v="0"/>
    <n v="0"/>
    <n v="0"/>
    <n v="0"/>
    <n v="0"/>
    <n v="0"/>
    <n v="0"/>
    <n v="0"/>
    <n v="0"/>
    <n v="5"/>
    <n v="3"/>
    <n v="246"/>
    <n v="127"/>
    <n v="2104"/>
    <n v="2111"/>
    <n v="2376"/>
    <n v="258"/>
    <n v="184"/>
    <n v="12818"/>
    <n v="6956"/>
    <n v="0"/>
    <n v="133"/>
    <n v="1971"/>
    <n v="880"/>
    <n v="9430"/>
    <n v="104"/>
    <n v="3"/>
    <n v="1"/>
  </r>
  <r>
    <x v="2"/>
    <x v="35"/>
    <x v="236"/>
    <x v="0"/>
    <n v="76"/>
    <n v="5"/>
    <n v="4"/>
    <n v="0"/>
    <n v="0"/>
    <n v="54"/>
    <n v="6"/>
    <n v="6"/>
    <n v="0"/>
    <n v="0"/>
    <n v="0"/>
    <n v="0"/>
    <n v="0"/>
    <n v="345"/>
    <n v="287"/>
    <n v="23"/>
    <n v="9"/>
    <n v="0"/>
    <n v="1123"/>
    <n v="655"/>
    <n v="104"/>
    <n v="79"/>
    <n v="17"/>
    <n v="612"/>
    <n v="335"/>
    <n v="9"/>
    <n v="79"/>
    <n v="20"/>
    <n v="139"/>
    <n v="57"/>
    <n v="5"/>
    <n v="18"/>
    <n v="11"/>
    <n v="57"/>
    <n v="49"/>
    <n v="3"/>
    <n v="0"/>
    <n v="0"/>
    <n v="0"/>
    <n v="1"/>
    <n v="0"/>
    <n v="0"/>
    <n v="0"/>
    <n v="0"/>
    <n v="0"/>
    <n v="0"/>
    <n v="0"/>
    <n v="0"/>
    <n v="0"/>
    <n v="0"/>
    <n v="0"/>
    <n v="0"/>
    <n v="0"/>
    <n v="0"/>
    <n v="4"/>
    <n v="0"/>
    <n v="63"/>
    <n v="0"/>
    <n v="310"/>
    <n v="887"/>
    <n v="476"/>
    <n v="99"/>
    <n v="52"/>
    <n v="4694"/>
    <n v="1614"/>
    <n v="0"/>
    <n v="64"/>
    <n v="1068"/>
    <n v="631"/>
    <n v="2715"/>
    <n v="17"/>
    <n v="3"/>
    <n v="0"/>
  </r>
  <r>
    <x v="2"/>
    <x v="36"/>
    <x v="237"/>
    <x v="0"/>
    <n v="110"/>
    <n v="3"/>
    <n v="3"/>
    <n v="1"/>
    <n v="1"/>
    <n v="69"/>
    <n v="8"/>
    <n v="4"/>
    <n v="2"/>
    <n v="2"/>
    <n v="2"/>
    <n v="0"/>
    <n v="0"/>
    <n v="433"/>
    <n v="331"/>
    <n v="51"/>
    <n v="10"/>
    <n v="3"/>
    <n v="1104"/>
    <n v="623"/>
    <n v="168"/>
    <n v="44"/>
    <n v="27"/>
    <n v="1000"/>
    <n v="468"/>
    <n v="47"/>
    <n v="83"/>
    <n v="230"/>
    <n v="144"/>
    <n v="71"/>
    <n v="17"/>
    <n v="4"/>
    <n v="11"/>
    <n v="55"/>
    <n v="44"/>
    <n v="4"/>
    <n v="1"/>
    <n v="0"/>
    <n v="0"/>
    <n v="0"/>
    <n v="0"/>
    <n v="0"/>
    <n v="0"/>
    <n v="0"/>
    <n v="0"/>
    <n v="0"/>
    <n v="0"/>
    <n v="0"/>
    <n v="0"/>
    <n v="1"/>
    <n v="0"/>
    <n v="0"/>
    <n v="0"/>
    <n v="0"/>
    <n v="3"/>
    <n v="1"/>
    <n v="90"/>
    <n v="2"/>
    <n v="363"/>
    <n v="829"/>
    <n v="624"/>
    <n v="107"/>
    <n v="49"/>
    <n v="6146"/>
    <n v="1970"/>
    <n v="1"/>
    <n v="176"/>
    <n v="216"/>
    <n v="2435"/>
    <n v="3133"/>
    <n v="28"/>
    <n v="3"/>
    <n v="1"/>
  </r>
  <r>
    <x v="2"/>
    <x v="9"/>
    <x v="238"/>
    <x v="0"/>
    <n v="227"/>
    <n v="5"/>
    <n v="5"/>
    <n v="0"/>
    <n v="0"/>
    <n v="145"/>
    <n v="7"/>
    <n v="26"/>
    <n v="3"/>
    <n v="2"/>
    <n v="2"/>
    <n v="0"/>
    <n v="0"/>
    <n v="687"/>
    <n v="527"/>
    <n v="73"/>
    <n v="11"/>
    <n v="10"/>
    <n v="2452"/>
    <n v="1297"/>
    <n v="44"/>
    <n v="402"/>
    <n v="93"/>
    <n v="2115"/>
    <n v="967"/>
    <n v="15"/>
    <n v="486"/>
    <n v="167"/>
    <n v="308"/>
    <n v="113"/>
    <n v="2"/>
    <n v="27"/>
    <n v="60"/>
    <n v="68"/>
    <n v="46"/>
    <n v="7"/>
    <n v="5"/>
    <n v="0"/>
    <n v="0"/>
    <n v="0"/>
    <n v="0"/>
    <n v="0"/>
    <n v="0"/>
    <n v="0"/>
    <n v="0"/>
    <n v="0"/>
    <n v="0"/>
    <n v="0"/>
    <n v="0"/>
    <n v="0"/>
    <n v="0"/>
    <n v="0"/>
    <n v="0"/>
    <n v="0"/>
    <n v="5"/>
    <n v="0"/>
    <n v="186"/>
    <n v="2"/>
    <n v="581"/>
    <n v="1838"/>
    <n v="1389"/>
    <n v="203"/>
    <n v="56"/>
    <n v="11269"/>
    <n v="3301"/>
    <n v="0"/>
    <n v="118"/>
    <n v="731"/>
    <n v="4192"/>
    <n v="5855"/>
    <n v="54"/>
    <n v="3"/>
    <n v="0"/>
  </r>
  <r>
    <x v="3"/>
    <x v="18"/>
    <x v="239"/>
    <x v="0"/>
    <n v="108"/>
    <n v="4"/>
    <n v="4"/>
    <n v="0"/>
    <n v="0"/>
    <n v="96"/>
    <n v="3"/>
    <n v="0"/>
    <n v="1"/>
    <n v="6"/>
    <n v="6"/>
    <n v="0"/>
    <n v="0"/>
    <n v="421"/>
    <n v="388"/>
    <n v="19"/>
    <n v="2"/>
    <n v="1"/>
    <n v="541"/>
    <n v="432"/>
    <n v="19"/>
    <n v="22"/>
    <n v="11"/>
    <n v="859"/>
    <n v="679"/>
    <n v="30"/>
    <n v="13"/>
    <n v="62"/>
    <n v="147"/>
    <n v="102"/>
    <n v="2"/>
    <n v="7"/>
    <n v="6"/>
    <n v="27"/>
    <n v="26"/>
    <n v="0"/>
    <n v="0"/>
    <n v="0"/>
    <n v="0"/>
    <n v="0"/>
    <n v="0"/>
    <n v="0"/>
    <n v="0"/>
    <n v="0"/>
    <n v="0"/>
    <n v="0"/>
    <n v="0"/>
    <n v="0"/>
    <n v="0"/>
    <n v="0"/>
    <n v="0"/>
    <n v="0"/>
    <n v="0"/>
    <n v="0"/>
    <n v="4"/>
    <n v="0"/>
    <n v="102"/>
    <n v="6"/>
    <n v="396"/>
    <n v="480"/>
    <n v="740"/>
    <n v="129"/>
    <n v="27"/>
    <n v="3188"/>
    <n v="2070"/>
    <n v="0"/>
    <n v="66"/>
    <n v="248"/>
    <n v="221"/>
    <n v="2574"/>
    <n v="41"/>
    <n v="3"/>
    <n v="0"/>
  </r>
  <r>
    <x v="3"/>
    <x v="18"/>
    <x v="28"/>
    <x v="0"/>
    <n v="115"/>
    <n v="3"/>
    <n v="3"/>
    <n v="0"/>
    <n v="0"/>
    <n v="100"/>
    <n v="5"/>
    <n v="0"/>
    <n v="0"/>
    <n v="0"/>
    <n v="0"/>
    <n v="0"/>
    <n v="0"/>
    <n v="711"/>
    <n v="661"/>
    <n v="29"/>
    <n v="1"/>
    <n v="2"/>
    <n v="628"/>
    <n v="500"/>
    <n v="32"/>
    <n v="15"/>
    <n v="3"/>
    <n v="961"/>
    <n v="805"/>
    <n v="36"/>
    <n v="41"/>
    <n v="9"/>
    <n v="156"/>
    <n v="111"/>
    <n v="13"/>
    <n v="6"/>
    <n v="1"/>
    <n v="23"/>
    <n v="23"/>
    <n v="0"/>
    <n v="0"/>
    <n v="0"/>
    <n v="0"/>
    <n v="0"/>
    <n v="0"/>
    <n v="0"/>
    <n v="0"/>
    <n v="0"/>
    <n v="0"/>
    <n v="0"/>
    <n v="0"/>
    <n v="0"/>
    <n v="0"/>
    <n v="0"/>
    <n v="0"/>
    <n v="0"/>
    <n v="0"/>
    <n v="0"/>
    <n v="3"/>
    <n v="0"/>
    <n v="109"/>
    <n v="0"/>
    <n v="674"/>
    <n v="569"/>
    <n v="867"/>
    <n v="132"/>
    <n v="23"/>
    <n v="3523"/>
    <n v="2393"/>
    <n v="0"/>
    <n v="156"/>
    <n v="294"/>
    <n v="76"/>
    <n v="2928"/>
    <n v="74"/>
    <n v="3"/>
    <n v="0"/>
  </r>
  <r>
    <x v="3"/>
    <x v="16"/>
    <x v="240"/>
    <x v="0"/>
    <n v="120"/>
    <n v="4"/>
    <n v="4"/>
    <n v="0"/>
    <n v="0"/>
    <n v="89"/>
    <n v="1"/>
    <n v="11"/>
    <n v="0"/>
    <n v="0"/>
    <n v="0"/>
    <n v="0"/>
    <n v="0"/>
    <n v="531"/>
    <n v="438"/>
    <n v="46"/>
    <n v="19"/>
    <n v="0"/>
    <n v="809"/>
    <n v="546"/>
    <n v="7"/>
    <n v="90"/>
    <n v="0"/>
    <n v="855"/>
    <n v="544"/>
    <n v="17"/>
    <n v="137"/>
    <n v="1"/>
    <n v="96"/>
    <n v="48"/>
    <n v="0"/>
    <n v="15"/>
    <n v="0"/>
    <n v="34"/>
    <n v="33"/>
    <n v="0"/>
    <n v="0"/>
    <n v="0"/>
    <n v="0"/>
    <n v="0"/>
    <n v="0"/>
    <n v="0"/>
    <n v="0"/>
    <n v="0"/>
    <n v="0"/>
    <n v="0"/>
    <n v="0"/>
    <n v="0"/>
    <n v="0"/>
    <n v="0"/>
    <n v="0"/>
    <n v="0"/>
    <n v="0"/>
    <n v="0"/>
    <n v="4"/>
    <n v="0"/>
    <n v="105"/>
    <n v="0"/>
    <n v="459"/>
    <n v="694"/>
    <n v="679"/>
    <n v="76"/>
    <n v="34"/>
    <n v="3979"/>
    <n v="1978"/>
    <n v="0"/>
    <n v="69"/>
    <n v="946"/>
    <n v="25"/>
    <n v="2814"/>
    <n v="37"/>
    <n v="3"/>
    <n v="0"/>
  </r>
  <r>
    <x v="4"/>
    <x v="40"/>
    <x v="241"/>
    <x v="0"/>
    <n v="106"/>
    <n v="3"/>
    <n v="3"/>
    <n v="0"/>
    <n v="0"/>
    <n v="60"/>
    <n v="7"/>
    <n v="7"/>
    <n v="6"/>
    <n v="1"/>
    <n v="0"/>
    <n v="0"/>
    <n v="1"/>
    <n v="323"/>
    <n v="222"/>
    <n v="25"/>
    <n v="4"/>
    <n v="11"/>
    <n v="1435"/>
    <n v="818"/>
    <n v="102"/>
    <n v="90"/>
    <n v="28"/>
    <n v="643"/>
    <n v="358"/>
    <n v="47"/>
    <n v="63"/>
    <n v="32"/>
    <n v="208"/>
    <n v="100"/>
    <n v="7"/>
    <n v="22"/>
    <n v="5"/>
    <n v="64"/>
    <n v="36"/>
    <n v="5"/>
    <n v="0"/>
    <n v="1"/>
    <n v="0"/>
    <n v="0"/>
    <n v="0"/>
    <n v="0"/>
    <n v="0"/>
    <n v="0"/>
    <n v="0"/>
    <n v="0"/>
    <n v="0"/>
    <n v="0"/>
    <n v="0"/>
    <n v="0"/>
    <n v="0"/>
    <n v="0"/>
    <n v="0"/>
    <n v="0"/>
    <n v="3"/>
    <n v="0"/>
    <n v="84"/>
    <n v="3"/>
    <n v="274"/>
    <n v="1166"/>
    <n v="483"/>
    <n v="164"/>
    <n v="55"/>
    <n v="6027"/>
    <n v="2071"/>
    <n v="0"/>
    <n v="126"/>
    <n v="1726"/>
    <n v="391"/>
    <n v="3497"/>
    <n v="27"/>
    <n v="3"/>
    <n v="0"/>
  </r>
  <r>
    <x v="4"/>
    <x v="20"/>
    <x v="36"/>
    <x v="0"/>
    <n v="243"/>
    <n v="3"/>
    <n v="3"/>
    <n v="0"/>
    <n v="0"/>
    <n v="159"/>
    <n v="23"/>
    <n v="10"/>
    <n v="6"/>
    <n v="23"/>
    <n v="15"/>
    <n v="1"/>
    <n v="0"/>
    <n v="476"/>
    <n v="309"/>
    <n v="58"/>
    <n v="4"/>
    <n v="35"/>
    <n v="2391"/>
    <n v="1426"/>
    <n v="262"/>
    <n v="105"/>
    <n v="40"/>
    <n v="2042"/>
    <n v="1100"/>
    <n v="264"/>
    <n v="162"/>
    <n v="147"/>
    <n v="492"/>
    <n v="272"/>
    <n v="28"/>
    <n v="53"/>
    <n v="11"/>
    <n v="56"/>
    <n v="44"/>
    <n v="6"/>
    <n v="1"/>
    <n v="0"/>
    <n v="0"/>
    <n v="0"/>
    <n v="0"/>
    <n v="0"/>
    <n v="0"/>
    <n v="0"/>
    <n v="0"/>
    <n v="0"/>
    <n v="0"/>
    <n v="0"/>
    <n v="0"/>
    <n v="0"/>
    <n v="0"/>
    <n v="0"/>
    <n v="0"/>
    <n v="0"/>
    <n v="3"/>
    <n v="0"/>
    <n v="200"/>
    <n v="21"/>
    <n v="358"/>
    <n v="1897"/>
    <n v="1390"/>
    <n v="386"/>
    <n v="48"/>
    <n v="20215"/>
    <n v="8487"/>
    <n v="0"/>
    <n v="606"/>
    <n v="4871"/>
    <n v="1459"/>
    <n v="12396"/>
    <n v="37"/>
    <n v="3"/>
    <n v="0"/>
  </r>
  <r>
    <x v="5"/>
    <x v="23"/>
    <x v="39"/>
    <x v="0"/>
    <n v="134"/>
    <n v="8"/>
    <n v="7"/>
    <m/>
    <m/>
    <n v="86"/>
    <n v="3"/>
    <n v="1"/>
    <n v="14"/>
    <n v="4"/>
    <n v="3"/>
    <m/>
    <m/>
    <n v="424"/>
    <n v="337"/>
    <n v="10"/>
    <n v="4"/>
    <n v="39"/>
    <n v="931"/>
    <n v="526"/>
    <n v="31"/>
    <n v="12"/>
    <n v="128"/>
    <n v="957"/>
    <n v="561"/>
    <n v="8"/>
    <n v="102"/>
    <n v="137"/>
    <n v="118"/>
    <n v="48"/>
    <n v="5"/>
    <m/>
    <n v="29"/>
    <n v="96"/>
    <n v="83"/>
    <m/>
    <m/>
    <n v="5"/>
    <m/>
    <m/>
    <m/>
    <m/>
    <m/>
    <m/>
    <m/>
    <m/>
    <m/>
    <m/>
    <m/>
    <m/>
    <m/>
    <m/>
    <m/>
    <m/>
    <n v="7"/>
    <m/>
    <n v="108"/>
    <n v="4"/>
    <n v="367"/>
    <n v="722"/>
    <n v="696"/>
    <n v="74"/>
    <n v="89"/>
    <n v="4180"/>
    <n v="1564"/>
    <m/>
    <n v="154"/>
    <n v="189"/>
    <n v="1252"/>
    <n v="2435"/>
    <n v="31"/>
    <n v="3"/>
    <m/>
  </r>
  <r>
    <x v="5"/>
    <x v="24"/>
    <x v="242"/>
    <x v="0"/>
    <n v="108"/>
    <n v="10"/>
    <n v="9"/>
    <n v="2"/>
    <n v="2"/>
    <n v="88"/>
    <n v="8"/>
    <n v="1"/>
    <n v="2"/>
    <n v="73"/>
    <n v="70"/>
    <n v="0"/>
    <n v="0"/>
    <n v="617"/>
    <n v="546"/>
    <n v="27"/>
    <n v="1"/>
    <n v="5"/>
    <n v="914"/>
    <n v="609"/>
    <n v="53"/>
    <n v="11"/>
    <n v="82"/>
    <n v="953"/>
    <n v="693"/>
    <n v="44"/>
    <n v="19"/>
    <n v="78"/>
    <n v="201"/>
    <n v="134"/>
    <n v="4"/>
    <n v="1"/>
    <n v="22"/>
    <n v="87"/>
    <n v="79"/>
    <n v="5"/>
    <n v="0"/>
    <n v="0"/>
    <n v="0"/>
    <n v="0"/>
    <n v="0"/>
    <n v="0"/>
    <n v="0"/>
    <n v="0"/>
    <n v="0"/>
    <n v="0"/>
    <n v="0"/>
    <n v="0"/>
    <n v="0"/>
    <n v="0"/>
    <n v="0"/>
    <n v="0"/>
    <n v="0"/>
    <n v="0"/>
    <n v="10"/>
    <n v="2"/>
    <n v="95"/>
    <n v="71"/>
    <n v="576"/>
    <n v="744"/>
    <n v="781"/>
    <n v="165"/>
    <n v="81"/>
    <n v="4946"/>
    <n v="2742"/>
    <n v="0"/>
    <n v="100"/>
    <n v="77"/>
    <n v="1005"/>
    <n v="3607"/>
    <n v="44"/>
    <n v="3"/>
    <n v="2"/>
  </r>
  <r>
    <x v="5"/>
    <x v="44"/>
    <x v="243"/>
    <x v="0"/>
    <n v="171"/>
    <n v="7"/>
    <n v="5"/>
    <n v="0"/>
    <n v="0"/>
    <n v="121"/>
    <n v="4"/>
    <n v="18"/>
    <n v="1"/>
    <n v="2"/>
    <n v="2"/>
    <n v="0"/>
    <n v="0"/>
    <n v="508"/>
    <n v="395"/>
    <n v="7"/>
    <n v="41"/>
    <n v="6"/>
    <n v="2132"/>
    <n v="1109"/>
    <n v="67"/>
    <n v="378"/>
    <n v="31"/>
    <n v="1753"/>
    <n v="949"/>
    <n v="24"/>
    <n v="414"/>
    <n v="50"/>
    <n v="395"/>
    <n v="213"/>
    <n v="4"/>
    <n v="66"/>
    <n v="4"/>
    <n v="65"/>
    <n v="44"/>
    <n v="4"/>
    <n v="8"/>
    <n v="2"/>
    <n v="0"/>
    <n v="1"/>
    <n v="0"/>
    <n v="0"/>
    <n v="0"/>
    <n v="0"/>
    <n v="0"/>
    <n v="0"/>
    <n v="0"/>
    <n v="0"/>
    <n v="0"/>
    <n v="0"/>
    <n v="0"/>
    <n v="0"/>
    <n v="0"/>
    <n v="0"/>
    <n v="6"/>
    <n v="0"/>
    <n v="146"/>
    <n v="2"/>
    <n v="443"/>
    <n v="1592"/>
    <n v="1234"/>
    <n v="300"/>
    <n v="50"/>
    <n v="10200"/>
    <n v="4383"/>
    <n v="0"/>
    <n v="64"/>
    <n v="2829"/>
    <n v="450"/>
    <n v="6522"/>
    <n v="32"/>
    <n v="3"/>
    <n v="0"/>
  </r>
  <r>
    <x v="5"/>
    <x v="42"/>
    <x v="244"/>
    <x v="0"/>
    <n v="152"/>
    <n v="4"/>
    <n v="4"/>
    <n v="0"/>
    <n v="0"/>
    <n v="103"/>
    <n v="21"/>
    <n v="8"/>
    <n v="0"/>
    <n v="2"/>
    <n v="2"/>
    <n v="0"/>
    <n v="0"/>
    <n v="526"/>
    <n v="393"/>
    <n v="53"/>
    <n v="16"/>
    <n v="6"/>
    <n v="1306"/>
    <n v="741"/>
    <n v="150"/>
    <n v="111"/>
    <n v="13"/>
    <n v="1035"/>
    <n v="623"/>
    <n v="81"/>
    <n v="131"/>
    <n v="29"/>
    <n v="158"/>
    <n v="74"/>
    <n v="14"/>
    <n v="26"/>
    <n v="7"/>
    <n v="29"/>
    <n v="20"/>
    <n v="3"/>
    <n v="1"/>
    <n v="0"/>
    <n v="0"/>
    <n v="0"/>
    <n v="0"/>
    <n v="0"/>
    <n v="0"/>
    <n v="0"/>
    <n v="0"/>
    <n v="0"/>
    <n v="0"/>
    <n v="0"/>
    <n v="0"/>
    <n v="0"/>
    <n v="0"/>
    <n v="0"/>
    <n v="0"/>
    <n v="0"/>
    <n v="4"/>
    <n v="0"/>
    <n v="119"/>
    <n v="2"/>
    <n v="445"/>
    <n v="1005"/>
    <n v="780"/>
    <n v="107"/>
    <n v="24"/>
    <n v="4322"/>
    <n v="1796"/>
    <n v="0"/>
    <n v="319"/>
    <n v="982"/>
    <n v="213"/>
    <n v="2666"/>
    <n v="51"/>
    <n v="3"/>
    <n v="0"/>
  </r>
  <r>
    <x v="5"/>
    <x v="24"/>
    <x v="245"/>
    <x v="0"/>
    <n v="119"/>
    <n v="9"/>
    <n v="8"/>
    <n v="1"/>
    <n v="1"/>
    <n v="102"/>
    <n v="1"/>
    <n v="0"/>
    <n v="7"/>
    <n v="21"/>
    <n v="20"/>
    <n v="0"/>
    <n v="0"/>
    <n v="955"/>
    <n v="851"/>
    <n v="21"/>
    <n v="18"/>
    <n v="36"/>
    <n v="826"/>
    <n v="610"/>
    <n v="16"/>
    <n v="13"/>
    <n v="80"/>
    <n v="1353"/>
    <n v="1062"/>
    <n v="17"/>
    <n v="5"/>
    <n v="136"/>
    <n v="106"/>
    <n v="57"/>
    <n v="0"/>
    <n v="2"/>
    <n v="19"/>
    <n v="80"/>
    <n v="74"/>
    <n v="0"/>
    <n v="1"/>
    <n v="0"/>
    <n v="0"/>
    <n v="1"/>
    <n v="0"/>
    <n v="0"/>
    <n v="0"/>
    <n v="0"/>
    <n v="0"/>
    <n v="0"/>
    <n v="0"/>
    <n v="0"/>
    <n v="0"/>
    <n v="0"/>
    <n v="0"/>
    <n v="0"/>
    <n v="0"/>
    <n v="0"/>
    <n v="8"/>
    <n v="1"/>
    <n v="111"/>
    <n v="20"/>
    <n v="873"/>
    <n v="703"/>
    <n v="1184"/>
    <n v="79"/>
    <n v="76"/>
    <n v="4633"/>
    <n v="2900"/>
    <n v="0"/>
    <n v="52"/>
    <n v="43"/>
    <n v="897"/>
    <n v="3547"/>
    <n v="47"/>
    <n v="3"/>
    <n v="1"/>
  </r>
  <r>
    <x v="0"/>
    <x v="2"/>
    <x v="246"/>
    <x v="0"/>
    <n v="254"/>
    <n v="7"/>
    <n v="6"/>
    <n v="6"/>
    <n v="6"/>
    <n v="195"/>
    <n v="14"/>
    <n v="0"/>
    <n v="7"/>
    <n v="20"/>
    <n v="19"/>
    <n v="1"/>
    <n v="0"/>
    <n v="595"/>
    <n v="485"/>
    <n v="36"/>
    <n v="0"/>
    <n v="3"/>
    <n v="1587"/>
    <n v="977"/>
    <n v="50"/>
    <n v="41"/>
    <n v="103"/>
    <n v="1231"/>
    <n v="745"/>
    <n v="11"/>
    <n v="39"/>
    <n v="171"/>
    <n v="311"/>
    <n v="115"/>
    <n v="5"/>
    <n v="10"/>
    <n v="44"/>
    <n v="107"/>
    <n v="80"/>
    <n v="11"/>
    <n v="0"/>
    <n v="2"/>
    <n v="0"/>
    <n v="1"/>
    <n v="0"/>
    <n v="0"/>
    <n v="0"/>
    <n v="0"/>
    <n v="0"/>
    <n v="0"/>
    <n v="0"/>
    <n v="0"/>
    <n v="0"/>
    <n v="0"/>
    <n v="0"/>
    <n v="0"/>
    <n v="0"/>
    <n v="0"/>
    <n v="6"/>
    <n v="6"/>
    <n v="231"/>
    <n v="19"/>
    <n v="539"/>
    <n v="1355"/>
    <n v="987"/>
    <n v="238"/>
    <n v="91"/>
    <n v="6509"/>
    <n v="2546"/>
    <n v="0"/>
    <n v="105"/>
    <n v="212"/>
    <n v="1532"/>
    <n v="4398"/>
    <n v="59"/>
    <n v="4"/>
    <n v="0"/>
  </r>
  <r>
    <x v="6"/>
    <x v="28"/>
    <x v="247"/>
    <x v="0"/>
    <n v="669"/>
    <n v="27"/>
    <n v="20"/>
    <n v="3"/>
    <n v="3"/>
    <n v="379"/>
    <n v="109"/>
    <n v="36"/>
    <n v="1"/>
    <n v="5"/>
    <n v="4"/>
    <n v="0"/>
    <n v="0"/>
    <n v="777"/>
    <n v="580"/>
    <n v="67"/>
    <n v="29"/>
    <n v="5"/>
    <n v="2294"/>
    <n v="1219"/>
    <n v="380"/>
    <n v="160"/>
    <n v="19"/>
    <n v="1671"/>
    <n v="973"/>
    <n v="175"/>
    <n v="192"/>
    <n v="15"/>
    <n v="419"/>
    <n v="180"/>
    <n v="33"/>
    <n v="83"/>
    <n v="7"/>
    <n v="138"/>
    <n v="93"/>
    <n v="28"/>
    <n v="7"/>
    <n v="1"/>
    <n v="0"/>
    <n v="5"/>
    <n v="0"/>
    <n v="0"/>
    <n v="0"/>
    <n v="0"/>
    <n v="0"/>
    <n v="0"/>
    <n v="0"/>
    <n v="0"/>
    <n v="0"/>
    <n v="0"/>
    <n v="0"/>
    <n v="0"/>
    <n v="0"/>
    <n v="0"/>
    <n v="21"/>
    <n v="3"/>
    <n v="507"/>
    <n v="4"/>
    <n v="664"/>
    <n v="1660"/>
    <n v="1252"/>
    <n v="285"/>
    <n v="100"/>
    <n v="9013"/>
    <n v="4011"/>
    <n v="0"/>
    <n v="426"/>
    <n v="2267"/>
    <n v="206"/>
    <n v="5791"/>
    <n v="62"/>
    <n v="4"/>
    <n v="0"/>
  </r>
  <r>
    <x v="2"/>
    <x v="35"/>
    <x v="248"/>
    <x v="0"/>
    <n v="133"/>
    <n v="5"/>
    <n v="5"/>
    <n v="0"/>
    <n v="0"/>
    <n v="85"/>
    <n v="2"/>
    <n v="9"/>
    <n v="5"/>
    <n v="0"/>
    <n v="0"/>
    <n v="0"/>
    <n v="0"/>
    <n v="722"/>
    <n v="587"/>
    <n v="14"/>
    <n v="35"/>
    <n v="14"/>
    <n v="2380"/>
    <n v="1525"/>
    <n v="20"/>
    <n v="214"/>
    <n v="53"/>
    <n v="1379"/>
    <n v="818"/>
    <n v="8"/>
    <n v="101"/>
    <n v="113"/>
    <n v="258"/>
    <n v="111"/>
    <n v="1"/>
    <n v="28"/>
    <n v="24"/>
    <n v="99"/>
    <n v="81"/>
    <n v="4"/>
    <n v="3"/>
    <n v="0"/>
    <n v="0"/>
    <n v="0"/>
    <n v="0"/>
    <n v="0"/>
    <n v="0"/>
    <n v="0"/>
    <n v="0"/>
    <n v="0"/>
    <n v="0"/>
    <n v="0"/>
    <n v="0"/>
    <n v="0"/>
    <n v="0"/>
    <n v="0"/>
    <n v="0"/>
    <n v="0"/>
    <n v="5"/>
    <n v="0"/>
    <n v="111"/>
    <n v="0"/>
    <n v="647"/>
    <n v="2023"/>
    <n v="1131"/>
    <n v="192"/>
    <n v="88"/>
    <n v="9771"/>
    <n v="3544"/>
    <n v="0"/>
    <n v="28"/>
    <n v="764"/>
    <n v="2342"/>
    <n v="6210"/>
    <n v="18"/>
    <n v="4"/>
    <n v="0"/>
  </r>
  <r>
    <x v="3"/>
    <x v="18"/>
    <x v="249"/>
    <x v="0"/>
    <n v="80"/>
    <n v="4"/>
    <n v="4"/>
    <n v="0"/>
    <n v="0"/>
    <n v="66"/>
    <n v="4"/>
    <n v="2"/>
    <n v="1"/>
    <n v="0"/>
    <n v="0"/>
    <n v="0"/>
    <n v="0"/>
    <n v="362"/>
    <n v="314"/>
    <n v="19"/>
    <n v="8"/>
    <n v="4"/>
    <n v="594"/>
    <n v="416"/>
    <n v="17"/>
    <n v="52"/>
    <n v="9"/>
    <n v="690"/>
    <n v="513"/>
    <n v="5"/>
    <n v="75"/>
    <n v="24"/>
    <n v="80"/>
    <n v="51"/>
    <n v="0"/>
    <n v="9"/>
    <n v="4"/>
    <n v="28"/>
    <n v="27"/>
    <n v="0"/>
    <n v="0"/>
    <n v="0"/>
    <n v="0"/>
    <n v="0"/>
    <n v="0"/>
    <n v="0"/>
    <n v="0"/>
    <n v="0"/>
    <n v="0"/>
    <n v="0"/>
    <n v="0"/>
    <n v="0"/>
    <n v="0"/>
    <n v="0"/>
    <n v="0"/>
    <n v="0"/>
    <n v="0"/>
    <n v="0"/>
    <n v="4"/>
    <n v="0"/>
    <n v="72"/>
    <n v="0"/>
    <n v="327"/>
    <n v="496"/>
    <n v="581"/>
    <n v="66"/>
    <n v="28"/>
    <n v="2555"/>
    <n v="1465"/>
    <n v="0"/>
    <n v="27"/>
    <n v="414"/>
    <n v="149"/>
    <n v="1902"/>
    <n v="40"/>
    <n v="4"/>
    <n v="0"/>
  </r>
  <r>
    <x v="3"/>
    <x v="18"/>
    <x v="250"/>
    <x v="0"/>
    <n v="165"/>
    <n v="4"/>
    <n v="4"/>
    <n v="1"/>
    <n v="1"/>
    <n v="121"/>
    <n v="11"/>
    <n v="8"/>
    <n v="1"/>
    <n v="4"/>
    <n v="4"/>
    <n v="0"/>
    <n v="0"/>
    <n v="936"/>
    <n v="826"/>
    <n v="47"/>
    <n v="15"/>
    <n v="4"/>
    <n v="1474"/>
    <n v="1023"/>
    <n v="57"/>
    <n v="94"/>
    <n v="20"/>
    <n v="1531"/>
    <n v="1062"/>
    <n v="81"/>
    <n v="100"/>
    <n v="39"/>
    <n v="269"/>
    <n v="151"/>
    <n v="13"/>
    <n v="12"/>
    <n v="13"/>
    <n v="76"/>
    <n v="68"/>
    <n v="5"/>
    <n v="0"/>
    <n v="0"/>
    <n v="0"/>
    <n v="0"/>
    <n v="0"/>
    <n v="0"/>
    <n v="0"/>
    <n v="0"/>
    <n v="0"/>
    <n v="0"/>
    <n v="0"/>
    <n v="0"/>
    <n v="0"/>
    <n v="0"/>
    <n v="0"/>
    <n v="0"/>
    <n v="0"/>
    <n v="0"/>
    <n v="4"/>
    <n v="1"/>
    <n v="141"/>
    <n v="4"/>
    <n v="860"/>
    <n v="1271"/>
    <n v="1290"/>
    <n v="221"/>
    <n v="71"/>
    <n v="6132"/>
    <n v="2946"/>
    <n v="0"/>
    <n v="167"/>
    <n v="988"/>
    <n v="372"/>
    <n v="4411"/>
    <n v="81"/>
    <n v="4"/>
    <n v="0"/>
  </r>
  <r>
    <x v="3"/>
    <x v="16"/>
    <x v="25"/>
    <x v="0"/>
    <n v="203"/>
    <n v="7"/>
    <n v="6"/>
    <n v="1"/>
    <n v="1"/>
    <n v="148"/>
    <n v="9"/>
    <n v="16"/>
    <n v="3"/>
    <n v="37"/>
    <n v="36"/>
    <n v="1"/>
    <n v="0"/>
    <n v="1084"/>
    <n v="901"/>
    <n v="87"/>
    <n v="20"/>
    <n v="13"/>
    <n v="1918"/>
    <n v="1233"/>
    <n v="59"/>
    <n v="200"/>
    <n v="51"/>
    <n v="1628"/>
    <n v="1016"/>
    <n v="24"/>
    <n v="154"/>
    <n v="180"/>
    <n v="255"/>
    <n v="116"/>
    <n v="2"/>
    <n v="37"/>
    <n v="11"/>
    <n v="60"/>
    <n v="53"/>
    <n v="2"/>
    <n v="0"/>
    <n v="1"/>
    <n v="0"/>
    <n v="0"/>
    <n v="0"/>
    <n v="0"/>
    <n v="0"/>
    <n v="0"/>
    <n v="0"/>
    <n v="0"/>
    <n v="0"/>
    <n v="0"/>
    <n v="0"/>
    <n v="0"/>
    <n v="0"/>
    <n v="0"/>
    <n v="0"/>
    <n v="0"/>
    <n v="7"/>
    <n v="1"/>
    <n v="169"/>
    <n v="36"/>
    <n v="950"/>
    <n v="1571"/>
    <n v="1241"/>
    <n v="195"/>
    <n v="57"/>
    <n v="7993"/>
    <n v="3646"/>
    <n v="0"/>
    <n v="202"/>
    <n v="1519"/>
    <n v="771"/>
    <n v="5291"/>
    <n v="53"/>
    <n v="4"/>
    <n v="1"/>
  </r>
  <r>
    <x v="3"/>
    <x v="15"/>
    <x v="251"/>
    <x v="0"/>
    <n v="115"/>
    <n v="4"/>
    <n v="4"/>
    <n v="3"/>
    <n v="3"/>
    <n v="94"/>
    <n v="4"/>
    <n v="2"/>
    <n v="1"/>
    <n v="59"/>
    <n v="55"/>
    <n v="3"/>
    <n v="0"/>
    <n v="744"/>
    <n v="640"/>
    <n v="54"/>
    <n v="2"/>
    <n v="10"/>
    <n v="1280"/>
    <n v="845"/>
    <n v="67"/>
    <n v="67"/>
    <n v="58"/>
    <n v="1007"/>
    <n v="588"/>
    <n v="116"/>
    <n v="6"/>
    <n v="107"/>
    <n v="183"/>
    <n v="100"/>
    <n v="2"/>
    <n v="12"/>
    <n v="12"/>
    <n v="89"/>
    <n v="84"/>
    <n v="0"/>
    <n v="1"/>
    <n v="0"/>
    <n v="0"/>
    <n v="0"/>
    <n v="0"/>
    <n v="0"/>
    <n v="0"/>
    <n v="0"/>
    <n v="0"/>
    <n v="0"/>
    <n v="0"/>
    <n v="0"/>
    <n v="0"/>
    <n v="0"/>
    <n v="0"/>
    <n v="0"/>
    <n v="0"/>
    <n v="0"/>
    <n v="4"/>
    <n v="3"/>
    <n v="103"/>
    <n v="55"/>
    <n v="673"/>
    <n v="1047"/>
    <n v="758"/>
    <n v="148"/>
    <n v="86"/>
    <n v="7197"/>
    <n v="2833"/>
    <n v="0"/>
    <n v="195"/>
    <n v="1171"/>
    <n v="1154"/>
    <n v="4430"/>
    <n v="55"/>
    <n v="4"/>
    <n v="3"/>
  </r>
  <r>
    <x v="3"/>
    <x v="18"/>
    <x v="252"/>
    <x v="0"/>
    <n v="161"/>
    <n v="7"/>
    <n v="7"/>
    <n v="2"/>
    <n v="2"/>
    <n v="147"/>
    <n v="1"/>
    <n v="7"/>
    <n v="0"/>
    <n v="39"/>
    <n v="37"/>
    <n v="0"/>
    <n v="0"/>
    <n v="1452"/>
    <n v="1372"/>
    <n v="30"/>
    <n v="5"/>
    <n v="10"/>
    <n v="975"/>
    <n v="745"/>
    <n v="19"/>
    <n v="67"/>
    <n v="9"/>
    <n v="2066"/>
    <n v="1674"/>
    <n v="17"/>
    <n v="38"/>
    <n v="151"/>
    <n v="191"/>
    <n v="116"/>
    <n v="6"/>
    <n v="23"/>
    <n v="3"/>
    <n v="87"/>
    <n v="79"/>
    <n v="2"/>
    <n v="0"/>
    <n v="1"/>
    <n v="0"/>
    <n v="0"/>
    <n v="0"/>
    <n v="0"/>
    <n v="0"/>
    <n v="0"/>
    <n v="0"/>
    <n v="0"/>
    <n v="0"/>
    <n v="0"/>
    <n v="0"/>
    <n v="0"/>
    <n v="0"/>
    <n v="0"/>
    <n v="0"/>
    <n v="0"/>
    <n v="7"/>
    <n v="2"/>
    <n v="152"/>
    <n v="38"/>
    <n v="1397"/>
    <n v="857"/>
    <n v="1845"/>
    <n v="151"/>
    <n v="83"/>
    <n v="6706"/>
    <n v="4685"/>
    <n v="0"/>
    <n v="70"/>
    <n v="674"/>
    <n v="266"/>
    <n v="5566"/>
    <n v="107"/>
    <n v="4"/>
    <n v="0"/>
  </r>
  <r>
    <x v="3"/>
    <x v="18"/>
    <x v="253"/>
    <x v="0"/>
    <n v="158"/>
    <n v="5"/>
    <n v="5"/>
    <n v="3"/>
    <n v="3"/>
    <n v="139"/>
    <n v="2"/>
    <n v="2"/>
    <n v="2"/>
    <n v="80"/>
    <n v="73"/>
    <n v="1"/>
    <n v="0"/>
    <n v="1033"/>
    <n v="958"/>
    <n v="29"/>
    <n v="5"/>
    <n v="10"/>
    <n v="1020"/>
    <n v="766"/>
    <n v="41"/>
    <n v="47"/>
    <n v="20"/>
    <n v="1507"/>
    <n v="1173"/>
    <n v="50"/>
    <n v="64"/>
    <n v="82"/>
    <n v="249"/>
    <n v="169"/>
    <n v="3"/>
    <n v="21"/>
    <n v="3"/>
    <n v="83"/>
    <n v="75"/>
    <n v="4"/>
    <n v="1"/>
    <n v="1"/>
    <n v="0"/>
    <n v="0"/>
    <n v="0"/>
    <n v="0"/>
    <n v="0"/>
    <n v="0"/>
    <n v="0"/>
    <n v="0"/>
    <n v="0"/>
    <n v="0"/>
    <n v="0"/>
    <n v="0"/>
    <n v="0"/>
    <n v="0"/>
    <n v="0"/>
    <n v="0"/>
    <n v="5"/>
    <n v="3"/>
    <n v="149"/>
    <n v="78"/>
    <n v="984"/>
    <n v="895"/>
    <n v="1300"/>
    <n v="215"/>
    <n v="77"/>
    <n v="5753"/>
    <n v="3687"/>
    <n v="0"/>
    <n v="98"/>
    <n v="666"/>
    <n v="368"/>
    <n v="4511"/>
    <n v="72"/>
    <n v="4"/>
    <n v="3"/>
  </r>
  <r>
    <x v="4"/>
    <x v="38"/>
    <x v="254"/>
    <x v="0"/>
    <n v="175"/>
    <n v="10"/>
    <n v="7"/>
    <n v="2"/>
    <n v="2"/>
    <n v="118"/>
    <n v="6"/>
    <n v="16"/>
    <n v="1"/>
    <n v="56"/>
    <n v="45"/>
    <n v="2"/>
    <n v="1"/>
    <n v="646"/>
    <n v="513"/>
    <n v="25"/>
    <n v="28"/>
    <n v="6"/>
    <n v="2054"/>
    <n v="1255"/>
    <n v="52"/>
    <n v="180"/>
    <n v="29"/>
    <n v="1045"/>
    <n v="661"/>
    <n v="36"/>
    <n v="132"/>
    <n v="23"/>
    <n v="432"/>
    <n v="201"/>
    <n v="4"/>
    <n v="64"/>
    <n v="8"/>
    <n v="165"/>
    <n v="126"/>
    <n v="14"/>
    <n v="2"/>
    <n v="0"/>
    <n v="0"/>
    <n v="1"/>
    <n v="1"/>
    <n v="0"/>
    <n v="0"/>
    <n v="0"/>
    <n v="0"/>
    <n v="0"/>
    <n v="0"/>
    <n v="0"/>
    <n v="1"/>
    <n v="0"/>
    <n v="0"/>
    <n v="0"/>
    <n v="0"/>
    <n v="0"/>
    <n v="8"/>
    <n v="2"/>
    <n v="143"/>
    <n v="49"/>
    <n v="573"/>
    <n v="1717"/>
    <n v="834"/>
    <n v="329"/>
    <n v="145"/>
    <n v="8666"/>
    <n v="3791"/>
    <n v="0"/>
    <n v="233"/>
    <n v="2032"/>
    <n v="241"/>
    <n v="5795"/>
    <n v="29"/>
    <n v="4"/>
    <n v="2"/>
  </r>
  <r>
    <x v="4"/>
    <x v="40"/>
    <x v="255"/>
    <x v="0"/>
    <n v="151"/>
    <n v="6"/>
    <n v="6"/>
    <n v="1"/>
    <n v="1"/>
    <n v="94"/>
    <n v="14"/>
    <n v="5"/>
    <n v="6"/>
    <n v="6"/>
    <n v="2"/>
    <n v="0"/>
    <n v="1"/>
    <n v="419"/>
    <n v="299"/>
    <n v="27"/>
    <n v="6"/>
    <n v="7"/>
    <n v="1735"/>
    <n v="957"/>
    <n v="136"/>
    <n v="103"/>
    <n v="25"/>
    <n v="789"/>
    <n v="464"/>
    <n v="104"/>
    <n v="35"/>
    <n v="33"/>
    <n v="307"/>
    <n v="135"/>
    <n v="14"/>
    <n v="33"/>
    <n v="11"/>
    <n v="46"/>
    <n v="30"/>
    <n v="3"/>
    <n v="0"/>
    <n v="0"/>
    <n v="0"/>
    <n v="0"/>
    <n v="0"/>
    <n v="0"/>
    <n v="0"/>
    <n v="0"/>
    <n v="0"/>
    <n v="0"/>
    <n v="0"/>
    <n v="0"/>
    <n v="0"/>
    <n v="0"/>
    <n v="0"/>
    <n v="0"/>
    <n v="0"/>
    <n v="0"/>
    <n v="6"/>
    <n v="1"/>
    <n v="125"/>
    <n v="5"/>
    <n v="369"/>
    <n v="1396"/>
    <n v="596"/>
    <n v="221"/>
    <n v="40"/>
    <n v="10542"/>
    <n v="3350"/>
    <n v="0"/>
    <n v="232"/>
    <n v="2773"/>
    <n v="1399"/>
    <n v="5581"/>
    <n v="32"/>
    <n v="4"/>
    <n v="0"/>
  </r>
  <r>
    <x v="4"/>
    <x v="22"/>
    <x v="256"/>
    <x v="0"/>
    <n v="202"/>
    <n v="7"/>
    <n v="7"/>
    <n v="1"/>
    <n v="1"/>
    <n v="134"/>
    <n v="2"/>
    <n v="16"/>
    <n v="2"/>
    <n v="17"/>
    <n v="13"/>
    <n v="0"/>
    <n v="0"/>
    <n v="340"/>
    <n v="235"/>
    <n v="21"/>
    <n v="7"/>
    <n v="17"/>
    <n v="2355"/>
    <n v="1287"/>
    <n v="28"/>
    <n v="270"/>
    <n v="51"/>
    <n v="826"/>
    <n v="467"/>
    <n v="1"/>
    <n v="123"/>
    <n v="55"/>
    <n v="450"/>
    <n v="216"/>
    <n v="1"/>
    <n v="69"/>
    <n v="16"/>
    <n v="81"/>
    <n v="48"/>
    <n v="10"/>
    <n v="2"/>
    <n v="0"/>
    <n v="0"/>
    <n v="0"/>
    <n v="0"/>
    <n v="0"/>
    <n v="0"/>
    <n v="0"/>
    <n v="0"/>
    <n v="0"/>
    <n v="0"/>
    <n v="0"/>
    <n v="0"/>
    <n v="0"/>
    <n v="0"/>
    <n v="0"/>
    <n v="0"/>
    <n v="0"/>
    <n v="7"/>
    <n v="1"/>
    <n v="178"/>
    <n v="17"/>
    <n v="285"/>
    <n v="1913"/>
    <n v="630"/>
    <n v="341"/>
    <n v="67"/>
    <n v="9762"/>
    <n v="3950"/>
    <n v="0"/>
    <n v="22"/>
    <n v="2183"/>
    <n v="767"/>
    <n v="6345"/>
    <n v="37"/>
    <n v="4"/>
    <n v="1"/>
  </r>
  <r>
    <x v="4"/>
    <x v="22"/>
    <x v="257"/>
    <x v="0"/>
    <n v="225"/>
    <n v="9"/>
    <n v="6"/>
    <n v="2"/>
    <n v="2"/>
    <n v="146"/>
    <n v="5"/>
    <n v="27"/>
    <n v="2"/>
    <n v="42"/>
    <n v="41"/>
    <n v="0"/>
    <n v="0"/>
    <n v="593"/>
    <n v="456"/>
    <n v="18"/>
    <n v="21"/>
    <n v="9"/>
    <n v="2547"/>
    <n v="1427"/>
    <n v="62"/>
    <n v="303"/>
    <n v="31"/>
    <n v="1161"/>
    <n v="745"/>
    <n v="9"/>
    <n v="172"/>
    <n v="21"/>
    <n v="463"/>
    <n v="182"/>
    <n v="8"/>
    <n v="84"/>
    <n v="11"/>
    <n v="147"/>
    <n v="114"/>
    <n v="7"/>
    <n v="1"/>
    <n v="1"/>
    <n v="0"/>
    <n v="1"/>
    <n v="0"/>
    <n v="0"/>
    <n v="0"/>
    <n v="0"/>
    <n v="0"/>
    <n v="0"/>
    <n v="0"/>
    <n v="0"/>
    <n v="0"/>
    <n v="0"/>
    <n v="0"/>
    <n v="0"/>
    <n v="0"/>
    <n v="0"/>
    <n v="6"/>
    <n v="2"/>
    <n v="183"/>
    <n v="42"/>
    <n v="539"/>
    <n v="2059"/>
    <n v="936"/>
    <n v="325"/>
    <n v="133"/>
    <n v="10928"/>
    <n v="4012"/>
    <n v="0"/>
    <n v="90"/>
    <n v="3055"/>
    <n v="562"/>
    <n v="6669"/>
    <n v="58"/>
    <n v="4"/>
    <n v="2"/>
  </r>
  <r>
    <x v="5"/>
    <x v="24"/>
    <x v="258"/>
    <x v="0"/>
    <n v="151"/>
    <n v="6"/>
    <n v="5"/>
    <n v="0"/>
    <n v="0"/>
    <n v="126"/>
    <n v="4"/>
    <n v="4"/>
    <n v="2"/>
    <n v="76"/>
    <n v="68"/>
    <n v="2"/>
    <n v="1"/>
    <n v="844"/>
    <n v="767"/>
    <n v="33"/>
    <n v="7"/>
    <n v="10"/>
    <n v="1303"/>
    <n v="872"/>
    <n v="30"/>
    <n v="103"/>
    <n v="78"/>
    <n v="1281"/>
    <n v="900"/>
    <n v="24"/>
    <n v="112"/>
    <n v="67"/>
    <n v="214"/>
    <n v="110"/>
    <n v="8"/>
    <n v="29"/>
    <n v="18"/>
    <n v="110"/>
    <n v="105"/>
    <n v="2"/>
    <n v="1"/>
    <n v="0"/>
    <n v="0"/>
    <n v="0"/>
    <n v="0"/>
    <n v="0"/>
    <n v="0"/>
    <n v="0"/>
    <n v="0"/>
    <n v="0"/>
    <n v="0"/>
    <n v="0"/>
    <n v="0"/>
    <n v="0"/>
    <n v="0"/>
    <n v="0"/>
    <n v="0"/>
    <n v="0"/>
    <n v="5"/>
    <n v="0"/>
    <n v="139"/>
    <n v="70"/>
    <n v="789"/>
    <n v="1046"/>
    <n v="1051"/>
    <n v="153"/>
    <n v="106"/>
    <n v="5740"/>
    <n v="2766"/>
    <n v="0"/>
    <n v="78"/>
    <n v="240"/>
    <n v="1349"/>
    <n v="3873"/>
    <n v="42"/>
    <n v="4"/>
    <n v="0"/>
  </r>
  <r>
    <x v="1"/>
    <x v="5"/>
    <x v="259"/>
    <x v="0"/>
    <n v="328"/>
    <n v="11"/>
    <n v="9"/>
    <n v="2"/>
    <n v="2"/>
    <n v="276"/>
    <n v="14"/>
    <n v="5"/>
    <n v="1"/>
    <n v="56"/>
    <n v="49"/>
    <n v="0"/>
    <n v="1"/>
    <n v="2026"/>
    <n v="1886"/>
    <n v="53"/>
    <n v="10"/>
    <n v="6"/>
    <n v="0"/>
    <n v="0"/>
    <n v="0"/>
    <n v="0"/>
    <n v="0"/>
    <n v="3769"/>
    <n v="3150"/>
    <n v="69"/>
    <n v="173"/>
    <n v="28"/>
    <n v="525"/>
    <n v="334"/>
    <n v="27"/>
    <n v="5"/>
    <n v="33"/>
    <n v="96"/>
    <n v="90"/>
    <n v="3"/>
    <n v="1"/>
    <n v="0"/>
    <n v="0"/>
    <n v="0"/>
    <n v="0"/>
    <n v="0"/>
    <n v="0"/>
    <n v="0"/>
    <n v="0"/>
    <n v="0"/>
    <n v="0"/>
    <n v="0"/>
    <n v="0"/>
    <n v="0"/>
    <n v="0"/>
    <n v="0"/>
    <n v="0"/>
    <n v="0"/>
    <n v="11"/>
    <n v="2"/>
    <n v="306"/>
    <n v="51"/>
    <n v="1944"/>
    <n v="0"/>
    <n v="3471"/>
    <n v="450"/>
    <n v="91"/>
    <n v="11035"/>
    <n v="7669"/>
    <n v="0"/>
    <n v="252"/>
    <n v="266"/>
    <n v="1000"/>
    <n v="9311"/>
    <n v="152"/>
    <n v="5"/>
    <n v="1"/>
  </r>
  <r>
    <x v="1"/>
    <x v="8"/>
    <x v="260"/>
    <x v="0"/>
    <n v="165"/>
    <n v="7"/>
    <n v="7"/>
    <n v="1"/>
    <n v="1"/>
    <n v="134"/>
    <n v="2"/>
    <n v="5"/>
    <n v="5"/>
    <n v="21"/>
    <n v="17"/>
    <n v="1"/>
    <n v="1"/>
    <n v="1212"/>
    <n v="1135"/>
    <n v="14"/>
    <n v="11"/>
    <n v="26"/>
    <n v="1154"/>
    <n v="919"/>
    <n v="7"/>
    <n v="53"/>
    <n v="42"/>
    <n v="1666"/>
    <n v="1358"/>
    <n v="7"/>
    <n v="70"/>
    <n v="66"/>
    <n v="161"/>
    <n v="90"/>
    <n v="2"/>
    <n v="7"/>
    <n v="13"/>
    <n v="100"/>
    <n v="94"/>
    <n v="1"/>
    <n v="0"/>
    <n v="0"/>
    <n v="0"/>
    <n v="0"/>
    <n v="0"/>
    <n v="0"/>
    <n v="0"/>
    <n v="0"/>
    <n v="0"/>
    <n v="0"/>
    <n v="0"/>
    <n v="0"/>
    <n v="0"/>
    <n v="0"/>
    <n v="0"/>
    <n v="0"/>
    <n v="0"/>
    <n v="0"/>
    <n v="7"/>
    <n v="1"/>
    <n v="152"/>
    <n v="18"/>
    <n v="1156"/>
    <n v="1030"/>
    <n v="1495"/>
    <n v="130"/>
    <n v="98"/>
    <n v="6542"/>
    <n v="4231"/>
    <n v="0"/>
    <n v="30"/>
    <n v="200"/>
    <n v="875"/>
    <n v="5256"/>
    <n v="70"/>
    <n v="5"/>
    <n v="0"/>
  </r>
  <r>
    <x v="2"/>
    <x v="37"/>
    <x v="261"/>
    <x v="0"/>
    <n v="388"/>
    <n v="9"/>
    <n v="7"/>
    <n v="0"/>
    <n v="0"/>
    <n v="245"/>
    <n v="18"/>
    <n v="25"/>
    <n v="2"/>
    <n v="3"/>
    <n v="2"/>
    <n v="0"/>
    <n v="0"/>
    <n v="280"/>
    <n v="196"/>
    <n v="23"/>
    <n v="6"/>
    <n v="0"/>
    <n v="1495"/>
    <n v="798"/>
    <n v="99"/>
    <n v="148"/>
    <n v="9"/>
    <n v="794"/>
    <n v="383"/>
    <n v="42"/>
    <n v="140"/>
    <n v="20"/>
    <n v="218"/>
    <n v="94"/>
    <n v="2"/>
    <n v="31"/>
    <n v="18"/>
    <n v="17"/>
    <n v="14"/>
    <n v="0"/>
    <n v="1"/>
    <n v="0"/>
    <n v="0"/>
    <n v="1"/>
    <n v="0"/>
    <n v="0"/>
    <n v="0"/>
    <n v="0"/>
    <n v="0"/>
    <n v="0"/>
    <n v="0"/>
    <n v="0"/>
    <n v="0"/>
    <n v="0"/>
    <n v="0"/>
    <n v="0"/>
    <n v="0"/>
    <n v="0"/>
    <n v="8"/>
    <n v="0"/>
    <n v="335"/>
    <n v="3"/>
    <n v="243"/>
    <n v="1178"/>
    <n v="567"/>
    <n v="152"/>
    <n v="16"/>
    <n v="5689"/>
    <n v="1834"/>
    <n v="0"/>
    <n v="78"/>
    <n v="916"/>
    <n v="998"/>
    <n v="3448"/>
    <n v="29"/>
    <n v="5"/>
    <n v="0"/>
  </r>
  <r>
    <x v="2"/>
    <x v="37"/>
    <x v="262"/>
    <x v="0"/>
    <n v="114"/>
    <n v="10"/>
    <n v="8"/>
    <n v="0"/>
    <n v="0"/>
    <n v="79"/>
    <n v="4"/>
    <n v="12"/>
    <n v="1"/>
    <n v="0"/>
    <n v="0"/>
    <n v="0"/>
    <n v="0"/>
    <n v="508"/>
    <n v="406"/>
    <n v="18"/>
    <n v="30"/>
    <n v="10"/>
    <n v="1478"/>
    <n v="924"/>
    <n v="43"/>
    <n v="151"/>
    <n v="35"/>
    <n v="1127"/>
    <n v="604"/>
    <n v="9"/>
    <n v="80"/>
    <n v="223"/>
    <n v="194"/>
    <n v="73"/>
    <n v="2"/>
    <n v="27"/>
    <n v="12"/>
    <n v="88"/>
    <n v="75"/>
    <n v="3"/>
    <n v="0"/>
    <n v="1"/>
    <n v="0"/>
    <n v="0"/>
    <n v="0"/>
    <n v="0"/>
    <n v="0"/>
    <n v="0"/>
    <n v="0"/>
    <n v="0"/>
    <n v="0"/>
    <n v="0"/>
    <n v="0"/>
    <n v="0"/>
    <n v="0"/>
    <n v="0"/>
    <n v="0"/>
    <n v="0"/>
    <n v="10"/>
    <n v="0"/>
    <n v="95"/>
    <n v="0"/>
    <n v="444"/>
    <n v="1198"/>
    <n v="792"/>
    <n v="136"/>
    <n v="81"/>
    <n v="6716"/>
    <n v="2255"/>
    <n v="0"/>
    <n v="41"/>
    <n v="569"/>
    <n v="2068"/>
    <n v="3781"/>
    <n v="30"/>
    <n v="5"/>
    <n v="0"/>
  </r>
  <r>
    <x v="3"/>
    <x v="19"/>
    <x v="32"/>
    <x v="0"/>
    <n v="158"/>
    <n v="8"/>
    <n v="7"/>
    <n v="3"/>
    <n v="2"/>
    <n v="107"/>
    <n v="10"/>
    <n v="10"/>
    <n v="1"/>
    <n v="21"/>
    <n v="19"/>
    <n v="0"/>
    <n v="0"/>
    <n v="753"/>
    <n v="586"/>
    <n v="59"/>
    <n v="37"/>
    <n v="3"/>
    <n v="1893"/>
    <n v="1127"/>
    <n v="44"/>
    <n v="248"/>
    <n v="12"/>
    <n v="1402"/>
    <n v="700"/>
    <n v="97"/>
    <n v="288"/>
    <n v="22"/>
    <n v="266"/>
    <n v="106"/>
    <n v="7"/>
    <n v="44"/>
    <n v="8"/>
    <n v="131"/>
    <n v="117"/>
    <n v="4"/>
    <n v="4"/>
    <n v="1"/>
    <n v="0"/>
    <n v="0"/>
    <n v="0"/>
    <n v="0"/>
    <n v="0"/>
    <n v="1"/>
    <n v="0"/>
    <n v="0"/>
    <n v="0"/>
    <n v="0"/>
    <n v="0"/>
    <n v="0"/>
    <n v="0"/>
    <n v="0"/>
    <n v="0"/>
    <n v="0"/>
    <n v="7"/>
    <n v="2"/>
    <n v="130"/>
    <n v="20"/>
    <n v="640"/>
    <n v="1509"/>
    <n v="957"/>
    <n v="187"/>
    <n v="121"/>
    <n v="8914"/>
    <n v="2956"/>
    <n v="0"/>
    <n v="434"/>
    <n v="2800"/>
    <n v="349"/>
    <n v="4963"/>
    <n v="35"/>
    <n v="5"/>
    <n v="1"/>
  </r>
  <r>
    <x v="4"/>
    <x v="21"/>
    <x v="263"/>
    <x v="0"/>
    <n v="124"/>
    <n v="11"/>
    <n v="10"/>
    <n v="3"/>
    <n v="3"/>
    <n v="94"/>
    <n v="4"/>
    <n v="11"/>
    <n v="1"/>
    <n v="60"/>
    <n v="56"/>
    <n v="1"/>
    <n v="0"/>
    <n v="393"/>
    <n v="318"/>
    <n v="18"/>
    <n v="2"/>
    <n v="6"/>
    <n v="1648"/>
    <n v="1048"/>
    <n v="36"/>
    <n v="171"/>
    <n v="15"/>
    <n v="788"/>
    <n v="441"/>
    <n v="31"/>
    <n v="141"/>
    <n v="25"/>
    <n v="170"/>
    <n v="74"/>
    <n v="4"/>
    <n v="30"/>
    <n v="10"/>
    <n v="88"/>
    <n v="72"/>
    <n v="7"/>
    <n v="0"/>
    <n v="1"/>
    <n v="0"/>
    <n v="0"/>
    <n v="0"/>
    <n v="0"/>
    <n v="0"/>
    <n v="0"/>
    <n v="0"/>
    <n v="0"/>
    <n v="0"/>
    <n v="0"/>
    <n v="0"/>
    <n v="0"/>
    <n v="0"/>
    <n v="0"/>
    <n v="0"/>
    <n v="0"/>
    <n v="11"/>
    <n v="3"/>
    <n v="106"/>
    <n v="58"/>
    <n v="352"/>
    <n v="1361"/>
    <n v="561"/>
    <n v="120"/>
    <n v="76"/>
    <n v="7255"/>
    <n v="2663"/>
    <n v="0"/>
    <n v="75"/>
    <n v="2139"/>
    <n v="468"/>
    <n v="4198"/>
    <n v="34"/>
    <n v="5"/>
    <n v="1"/>
  </r>
  <r>
    <x v="1"/>
    <x v="5"/>
    <x v="264"/>
    <x v="0"/>
    <n v="222"/>
    <n v="9"/>
    <n v="9"/>
    <n v="8"/>
    <n v="8"/>
    <n v="207"/>
    <n v="2"/>
    <n v="2"/>
    <n v="3"/>
    <n v="114"/>
    <n v="112"/>
    <n v="1"/>
    <n v="0"/>
    <n v="2207"/>
    <n v="2130"/>
    <n v="21"/>
    <n v="5"/>
    <n v="19"/>
    <n v="1258"/>
    <n v="1062"/>
    <n v="26"/>
    <n v="23"/>
    <n v="23"/>
    <n v="2212"/>
    <n v="1971"/>
    <n v="26"/>
    <n v="13"/>
    <n v="50"/>
    <n v="302"/>
    <n v="217"/>
    <n v="6"/>
    <n v="5"/>
    <n v="13"/>
    <n v="68"/>
    <n v="66"/>
    <n v="1"/>
    <n v="0"/>
    <n v="0"/>
    <n v="0"/>
    <n v="0"/>
    <n v="0"/>
    <n v="0"/>
    <n v="0"/>
    <n v="0"/>
    <n v="0"/>
    <n v="0"/>
    <n v="0"/>
    <n v="0"/>
    <n v="0"/>
    <n v="0"/>
    <n v="0"/>
    <n v="0"/>
    <n v="0"/>
    <n v="0"/>
    <n v="9"/>
    <n v="8"/>
    <n v="214"/>
    <n v="113"/>
    <n v="2158"/>
    <n v="1164"/>
    <n v="2105"/>
    <n v="271"/>
    <n v="67"/>
    <n v="8404"/>
    <n v="6602"/>
    <n v="0"/>
    <n v="155"/>
    <n v="47"/>
    <n v="499"/>
    <n v="7584"/>
    <n v="118"/>
    <n v="6"/>
    <n v="7"/>
  </r>
  <r>
    <x v="2"/>
    <x v="35"/>
    <x v="265"/>
    <x v="0"/>
    <n v="166"/>
    <n v="8"/>
    <n v="8"/>
    <n v="2"/>
    <n v="2"/>
    <n v="112"/>
    <n v="5"/>
    <n v="13"/>
    <n v="6"/>
    <n v="2"/>
    <n v="2"/>
    <n v="0"/>
    <n v="0"/>
    <n v="645"/>
    <n v="482"/>
    <n v="24"/>
    <n v="49"/>
    <n v="11"/>
    <n v="1851"/>
    <n v="1051"/>
    <n v="14"/>
    <n v="253"/>
    <n v="67"/>
    <n v="1042"/>
    <n v="547"/>
    <n v="10"/>
    <n v="48"/>
    <n v="193"/>
    <n v="267"/>
    <n v="119"/>
    <n v="7"/>
    <n v="10"/>
    <n v="47"/>
    <n v="84"/>
    <n v="63"/>
    <n v="3"/>
    <n v="4"/>
    <n v="2"/>
    <n v="0"/>
    <n v="0"/>
    <n v="0"/>
    <n v="0"/>
    <n v="0"/>
    <n v="0"/>
    <n v="0"/>
    <n v="0"/>
    <n v="0"/>
    <n v="0"/>
    <n v="0"/>
    <n v="0"/>
    <n v="0"/>
    <n v="0"/>
    <n v="0"/>
    <n v="0"/>
    <n v="8"/>
    <n v="2"/>
    <n v="138"/>
    <n v="2"/>
    <n v="546"/>
    <n v="1455"/>
    <n v="755"/>
    <n v="192"/>
    <n v="75"/>
    <n v="7263"/>
    <n v="2378"/>
    <n v="0"/>
    <n v="71"/>
    <n v="184"/>
    <n v="2684"/>
    <n v="4006"/>
    <n v="42"/>
    <n v="6"/>
    <n v="2"/>
  </r>
  <r>
    <x v="4"/>
    <x v="21"/>
    <x v="266"/>
    <x v="0"/>
    <n v="229"/>
    <n v="11"/>
    <n v="11"/>
    <n v="6"/>
    <n v="6"/>
    <n v="162"/>
    <n v="5"/>
    <n v="20"/>
    <n v="4"/>
    <n v="47"/>
    <n v="38"/>
    <n v="1"/>
    <n v="1"/>
    <n v="556"/>
    <n v="427"/>
    <n v="16"/>
    <n v="44"/>
    <n v="8"/>
    <n v="2197"/>
    <n v="1316"/>
    <n v="39"/>
    <n v="182"/>
    <n v="88"/>
    <n v="1202"/>
    <n v="741"/>
    <n v="14"/>
    <n v="185"/>
    <n v="43"/>
    <n v="421"/>
    <n v="185"/>
    <n v="4"/>
    <n v="59"/>
    <n v="21"/>
    <n v="138"/>
    <n v="113"/>
    <n v="6"/>
    <n v="3"/>
    <n v="1"/>
    <n v="0"/>
    <n v="0"/>
    <n v="0"/>
    <n v="0"/>
    <n v="0"/>
    <n v="0"/>
    <n v="0"/>
    <n v="0"/>
    <n v="0"/>
    <n v="0"/>
    <n v="0"/>
    <n v="0"/>
    <n v="1"/>
    <n v="0"/>
    <n v="0"/>
    <n v="0"/>
    <n v="11"/>
    <n v="6"/>
    <n v="195"/>
    <n v="42"/>
    <n v="479"/>
    <n v="1804"/>
    <n v="919"/>
    <n v="303"/>
    <n v="124"/>
    <n v="9377"/>
    <n v="3607"/>
    <n v="0"/>
    <n v="73"/>
    <n v="2381"/>
    <n v="559"/>
    <n v="5934"/>
    <n v="42"/>
    <n v="6"/>
    <n v="2"/>
  </r>
  <r>
    <x v="5"/>
    <x v="24"/>
    <x v="40"/>
    <x v="0"/>
    <n v="243"/>
    <n v="9"/>
    <n v="9"/>
    <m/>
    <m/>
    <n v="209"/>
    <n v="2"/>
    <m/>
    <n v="12"/>
    <n v="38"/>
    <n v="34"/>
    <n v="1"/>
    <m/>
    <n v="1484"/>
    <n v="1334"/>
    <n v="63"/>
    <m/>
    <n v="27"/>
    <n v="2123"/>
    <n v="1498"/>
    <n v="44"/>
    <n v="11"/>
    <n v="201"/>
    <n v="2613"/>
    <n v="2056"/>
    <n v="37"/>
    <n v="2"/>
    <n v="214"/>
    <n v="268"/>
    <n v="157"/>
    <n v="8"/>
    <n v="4"/>
    <n v="37"/>
    <n v="174"/>
    <n v="157"/>
    <n v="3"/>
    <n v="1"/>
    <n v="2"/>
    <m/>
    <m/>
    <m/>
    <m/>
    <m/>
    <m/>
    <m/>
    <m/>
    <m/>
    <m/>
    <n v="1"/>
    <m/>
    <m/>
    <m/>
    <m/>
    <m/>
    <n v="9"/>
    <m/>
    <n v="227"/>
    <n v="36"/>
    <n v="1384"/>
    <n v="1815"/>
    <n v="2319"/>
    <n v="210"/>
    <n v="162"/>
    <n v="9024"/>
    <n v="5471"/>
    <m/>
    <n v="132"/>
    <n v="42"/>
    <n v="1574"/>
    <n v="7039"/>
    <n v="72"/>
    <n v="6"/>
    <m/>
  </r>
  <r>
    <x v="5"/>
    <x v="24"/>
    <x v="267"/>
    <x v="0"/>
    <n v="220"/>
    <n v="16"/>
    <n v="12"/>
    <n v="4"/>
    <n v="4"/>
    <n v="163"/>
    <n v="7"/>
    <n v="10"/>
    <n v="1"/>
    <n v="74"/>
    <n v="67"/>
    <n v="2"/>
    <n v="0"/>
    <n v="1231"/>
    <n v="1093"/>
    <n v="57"/>
    <n v="20"/>
    <n v="2"/>
    <n v="1897"/>
    <n v="1232"/>
    <n v="82"/>
    <n v="187"/>
    <n v="63"/>
    <n v="2158"/>
    <n v="1508"/>
    <n v="56"/>
    <n v="225"/>
    <n v="50"/>
    <n v="280"/>
    <n v="127"/>
    <n v="15"/>
    <n v="26"/>
    <n v="24"/>
    <n v="181"/>
    <n v="152"/>
    <n v="9"/>
    <n v="2"/>
    <n v="2"/>
    <n v="0"/>
    <n v="1"/>
    <n v="0"/>
    <n v="0"/>
    <n v="0"/>
    <n v="0"/>
    <n v="0"/>
    <n v="0"/>
    <n v="0"/>
    <n v="0"/>
    <n v="0"/>
    <n v="0"/>
    <n v="1"/>
    <n v="0"/>
    <n v="0"/>
    <n v="0"/>
    <n v="14"/>
    <n v="4"/>
    <n v="197"/>
    <n v="69"/>
    <n v="1143"/>
    <n v="1517"/>
    <n v="1793"/>
    <n v="202"/>
    <n v="164"/>
    <n v="8232"/>
    <n v="4118"/>
    <n v="0"/>
    <n v="158"/>
    <n v="456"/>
    <n v="1647"/>
    <n v="5702"/>
    <n v="74"/>
    <n v="7"/>
    <n v="2"/>
  </r>
  <r>
    <x v="1"/>
    <x v="8"/>
    <x v="13"/>
    <x v="0"/>
    <n v="269"/>
    <n v="13"/>
    <n v="12"/>
    <n v="3"/>
    <n v="3"/>
    <n v="239"/>
    <n v="1"/>
    <n v="8"/>
    <n v="1"/>
    <n v="101"/>
    <n v="95"/>
    <n v="0"/>
    <n v="1"/>
    <n v="2012"/>
    <n v="1877"/>
    <n v="33"/>
    <n v="45"/>
    <n v="12"/>
    <n v="1719"/>
    <n v="1296"/>
    <n v="34"/>
    <n v="90"/>
    <n v="43"/>
    <n v="2790"/>
    <n v="2178"/>
    <n v="33"/>
    <n v="160"/>
    <n v="149"/>
    <n v="262"/>
    <n v="177"/>
    <n v="4"/>
    <n v="17"/>
    <n v="4"/>
    <n v="208"/>
    <n v="188"/>
    <n v="4"/>
    <n v="0"/>
    <n v="3"/>
    <n v="0"/>
    <n v="0"/>
    <n v="0"/>
    <n v="0"/>
    <n v="0"/>
    <n v="0"/>
    <n v="0"/>
    <n v="0"/>
    <n v="0"/>
    <n v="0"/>
    <n v="0"/>
    <n v="0"/>
    <n v="0"/>
    <n v="0"/>
    <n v="0"/>
    <n v="0"/>
    <n v="13"/>
    <n v="3"/>
    <n v="256"/>
    <n v="100"/>
    <n v="1915"/>
    <n v="1508"/>
    <n v="2426"/>
    <n v="227"/>
    <n v="200"/>
    <n v="11552"/>
    <n v="7306"/>
    <n v="0"/>
    <n v="177"/>
    <n v="837"/>
    <n v="1168"/>
    <n v="9131"/>
    <n v="116"/>
    <n v="8"/>
    <n v="2"/>
  </r>
  <r>
    <x v="4"/>
    <x v="41"/>
    <x v="268"/>
    <x v="0"/>
    <n v="224"/>
    <n v="14"/>
    <n v="11"/>
    <n v="1"/>
    <n v="1"/>
    <n v="158"/>
    <n v="5"/>
    <n v="18"/>
    <n v="3"/>
    <n v="19"/>
    <n v="16"/>
    <n v="1"/>
    <n v="1"/>
    <n v="632"/>
    <n v="500"/>
    <n v="53"/>
    <n v="7"/>
    <n v="6"/>
    <n v="2066"/>
    <n v="1200"/>
    <n v="66"/>
    <n v="242"/>
    <n v="22"/>
    <n v="1328"/>
    <n v="867"/>
    <n v="12"/>
    <n v="151"/>
    <n v="79"/>
    <n v="394"/>
    <n v="169"/>
    <n v="12"/>
    <n v="78"/>
    <n v="16"/>
    <n v="144"/>
    <n v="104"/>
    <n v="11"/>
    <n v="3"/>
    <n v="1"/>
    <n v="0"/>
    <n v="0"/>
    <n v="1"/>
    <n v="0"/>
    <n v="0"/>
    <n v="0"/>
    <n v="0"/>
    <n v="0"/>
    <n v="0"/>
    <n v="0"/>
    <n v="0"/>
    <n v="0"/>
    <n v="0"/>
    <n v="0"/>
    <n v="0"/>
    <n v="0"/>
    <n v="12"/>
    <n v="1"/>
    <n v="192"/>
    <n v="17"/>
    <n v="552"/>
    <n v="1656"/>
    <n v="1054"/>
    <n v="269"/>
    <n v="125"/>
    <n v="8140"/>
    <n v="3489"/>
    <n v="0"/>
    <n v="150"/>
    <n v="1707"/>
    <n v="659"/>
    <n v="5303"/>
    <n v="65"/>
    <n v="8"/>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25" applyNumberFormats="0" applyBorderFormats="0" applyFontFormats="0" applyPatternFormats="0" applyAlignmentFormats="0" applyWidthHeightFormats="1" dataCaption="Values" updatedVersion="8"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h="1" m="1" x="41"/>
        <item h="1" m="1" x="30"/>
        <item h="1" m="1" x="21"/>
        <item h="1" m="1" x="38"/>
        <item h="1" m="1" x="57"/>
        <item h="1" m="1" x="23"/>
        <item h="1" m="1" x="52"/>
        <item h="1" m="1" x="20"/>
        <item h="1" m="1" x="48"/>
        <item h="1" m="1" x="19"/>
        <item h="1" m="1" x="45"/>
        <item h="1" m="1" x="15"/>
        <item h="1" m="1" x="42"/>
        <item h="1" m="1" x="27"/>
        <item h="1" m="1" x="58"/>
        <item h="1" m="1" x="25"/>
        <item h="1" m="1" x="53"/>
        <item h="1" m="1" x="3"/>
        <item h="1" m="1" x="31"/>
        <item h="1" m="1" x="22"/>
        <item h="1" m="1" x="49"/>
        <item h="1" m="1" x="9"/>
        <item h="1" m="1" x="35"/>
        <item h="1" m="1" x="43"/>
        <item h="1" m="1" x="6"/>
        <item h="1" m="1" x="13"/>
        <item h="1" m="1" x="40"/>
        <item h="1" m="1" x="2"/>
        <item h="1" m="1" x="10"/>
        <item h="1" m="1" x="36"/>
        <item h="1" m="1" x="62"/>
        <item h="1" m="1" x="7"/>
        <item h="1" m="1" x="34"/>
        <item h="1" m="1" x="4"/>
        <item h="1" m="1" x="32"/>
        <item h="1" m="1" x="46"/>
        <item h="1" m="1" x="17"/>
        <item h="1" m="1" x="54"/>
        <item h="1" m="1" x="14"/>
        <item h="1" m="1" x="12"/>
        <item h="1" m="1" x="39"/>
        <item h="1" m="1" x="11"/>
        <item h="1" m="1" x="37"/>
        <item h="1" m="1" x="28"/>
        <item h="1" m="1" x="8"/>
        <item h="1" m="1" x="16"/>
        <item h="1" m="1" x="5"/>
        <item h="1" m="1" x="1"/>
        <item h="1" m="1" x="55"/>
        <item h="1" m="1" x="50"/>
        <item h="1" m="1" x="61"/>
        <item h="1" m="1" x="26"/>
        <item h="1" m="1" x="56"/>
        <item h="1" m="1" x="51"/>
        <item h="1" m="1" x="47"/>
        <item h="1" m="1" x="59"/>
        <item h="1" m="1" x="18"/>
        <item h="1" m="1" x="44"/>
        <item h="1" m="1" x="29"/>
        <item h="1" m="1" x="33"/>
        <item h="1" m="1" x="24"/>
        <item x="0"/>
        <item h="1"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25"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sd="0"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4"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5"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25"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6"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2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m="1" x="47"/>
        <item t="default"/>
      </items>
    </pivotField>
    <pivotField axis="axisRow" showAll="0">
      <items count="281">
        <item m="1" x="278"/>
        <item m="1" x="277"/>
        <item m="1" x="273"/>
        <item x="79"/>
        <item x="0"/>
        <item x="93"/>
        <item x="179"/>
        <item x="190"/>
        <item x="241"/>
        <item x="249"/>
        <item x="136"/>
        <item x="59"/>
        <item x="198"/>
        <item x="234"/>
        <item x="157"/>
        <item x="102"/>
        <item x="36"/>
        <item x="246"/>
        <item x="60"/>
        <item x="202"/>
        <item x="199"/>
        <item x="137"/>
        <item x="81"/>
        <item x="180"/>
        <item x="82"/>
        <item x="212"/>
        <item x="181"/>
        <item x="213"/>
        <item x="83"/>
        <item x="1"/>
        <item x="61"/>
        <item x="214"/>
        <item x="21"/>
        <item x="231"/>
        <item x="147"/>
        <item x="206"/>
        <item m="1" x="279"/>
        <item x="22"/>
        <item x="84"/>
        <item x="258"/>
        <item x="266"/>
        <item x="133"/>
        <item x="267"/>
        <item x="109"/>
        <item x="62"/>
        <item x="215"/>
        <item x="118"/>
        <item x="250"/>
        <item x="172"/>
        <item x="264"/>
        <item x="63"/>
        <item x="158"/>
        <item x="216"/>
        <item x="64"/>
        <item x="138"/>
        <item x="224"/>
        <item x="23"/>
        <item x="200"/>
        <item x="94"/>
        <item x="191"/>
        <item x="45"/>
        <item x="85"/>
        <item x="159"/>
        <item m="1" x="276"/>
        <item x="160"/>
        <item x="120"/>
        <item x="24"/>
        <item x="95"/>
        <item m="1" x="271"/>
        <item x="217"/>
        <item x="96"/>
        <item x="173"/>
        <item x="65"/>
        <item x="239"/>
        <item x="66"/>
        <item m="1" x="272"/>
        <item x="218"/>
        <item x="46"/>
        <item x="103"/>
        <item x="47"/>
        <item x="15"/>
        <item x="48"/>
        <item x="25"/>
        <item x="39"/>
        <item x="121"/>
        <item x="26"/>
        <item x="27"/>
        <item x="49"/>
        <item x="251"/>
        <item x="28"/>
        <item x="161"/>
        <item x="110"/>
        <item x="111"/>
        <item x="219"/>
        <item x="263"/>
        <item x="220"/>
        <item x="50"/>
        <item x="29"/>
        <item x="122"/>
        <item x="162"/>
        <item x="182"/>
        <item x="30"/>
        <item x="207"/>
        <item x="174"/>
        <item x="51"/>
        <item x="123"/>
        <item x="40"/>
        <item x="112"/>
        <item x="183"/>
        <item x="148"/>
        <item x="208"/>
        <item x="113"/>
        <item x="139"/>
        <item x="31"/>
        <item x="52"/>
        <item x="53"/>
        <item x="124"/>
        <item x="149"/>
        <item x="125"/>
        <item x="9"/>
        <item x="32"/>
        <item x="86"/>
        <item x="184"/>
        <item x="185"/>
        <item x="3"/>
        <item x="254"/>
        <item x="54"/>
        <item x="240"/>
        <item x="225"/>
        <item x="87"/>
        <item x="67"/>
        <item x="126"/>
        <item x="4"/>
        <item x="226"/>
        <item x="236"/>
        <item x="140"/>
        <item x="41"/>
        <item x="97"/>
        <item x="227"/>
        <item x="127"/>
        <item x="37"/>
        <item x="192"/>
        <item x="68"/>
        <item x="247"/>
        <item x="16"/>
        <item x="209"/>
        <item x="197"/>
        <item x="229"/>
        <item x="104"/>
        <item x="259"/>
        <item x="186"/>
        <item x="176"/>
        <item x="261"/>
        <item x="163"/>
        <item x="235"/>
        <item x="150"/>
        <item x="242"/>
        <item x="5"/>
        <item x="134"/>
        <item x="151"/>
        <item x="98"/>
        <item x="6"/>
        <item x="105"/>
        <item x="128"/>
        <item x="141"/>
        <item x="152"/>
        <item x="106"/>
        <item x="69"/>
        <item x="7"/>
        <item x="70"/>
        <item x="164"/>
        <item x="10"/>
        <item x="210"/>
        <item x="114"/>
        <item x="252"/>
        <item x="165"/>
        <item x="33"/>
        <item x="193"/>
        <item x="135"/>
        <item x="142"/>
        <item x="248"/>
        <item x="177"/>
        <item x="194"/>
        <item x="143"/>
        <item x="88"/>
        <item x="178"/>
        <item m="1" x="275"/>
        <item x="255"/>
        <item x="71"/>
        <item x="230"/>
        <item x="38"/>
        <item x="262"/>
        <item x="107"/>
        <item x="11"/>
        <item x="243"/>
        <item x="115"/>
        <item x="256"/>
        <item x="268"/>
        <item x="72"/>
        <item x="17"/>
        <item x="144"/>
        <item x="12"/>
        <item x="99"/>
        <item x="166"/>
        <item x="187"/>
        <item x="116"/>
        <item x="153"/>
        <item x="195"/>
        <item x="100"/>
        <item x="196"/>
        <item x="42"/>
        <item x="253"/>
        <item x="167"/>
        <item x="73"/>
        <item x="74"/>
        <item x="89"/>
        <item x="129"/>
        <item x="232"/>
        <item x="145"/>
        <item x="130"/>
        <item x="233"/>
        <item x="203"/>
        <item x="131"/>
        <item x="18"/>
        <item x="43"/>
        <item x="44"/>
        <item x="117"/>
        <item x="154"/>
        <item x="75"/>
        <item x="260"/>
        <item x="204"/>
        <item x="222"/>
        <item x="34"/>
        <item x="168"/>
        <item x="245"/>
        <item x="76"/>
        <item x="90"/>
        <item x="155"/>
        <item x="77"/>
        <item x="101"/>
        <item x="55"/>
        <item x="56"/>
        <item x="211"/>
        <item x="188"/>
        <item x="91"/>
        <item x="19"/>
        <item x="146"/>
        <item x="57"/>
        <item x="205"/>
        <item x="108"/>
        <item x="238"/>
        <item x="78"/>
        <item x="8"/>
        <item x="92"/>
        <item x="169"/>
        <item x="201"/>
        <item x="58"/>
        <item x="228"/>
        <item x="223"/>
        <item x="189"/>
        <item x="20"/>
        <item x="13"/>
        <item x="156"/>
        <item x="170"/>
        <item x="265"/>
        <item m="1" x="270"/>
        <item x="2"/>
        <item m="1" x="274"/>
        <item x="171"/>
        <item x="175"/>
        <item x="221"/>
        <item x="35"/>
        <item x="14"/>
        <item m="1" x="269"/>
        <item x="237"/>
        <item x="257"/>
        <item x="244"/>
        <item x="132"/>
        <item x="119"/>
        <item x="80"/>
        <item t="default"/>
      </items>
    </pivotField>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25"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4"/>
        <item x="23"/>
        <item x="29"/>
        <item x="15"/>
        <item x="9"/>
        <item x="1"/>
        <item x="40"/>
        <item x="27"/>
        <item x="16"/>
        <item x="26"/>
        <item x="30"/>
        <item x="28"/>
        <item x="6"/>
        <item x="8"/>
        <item x="7"/>
        <item x="5"/>
        <item x="20"/>
        <item x="25"/>
        <item x="32"/>
        <item x="19"/>
        <item x="22"/>
        <item x="17"/>
        <item x="11"/>
        <item x="3"/>
        <item x="13"/>
        <item x="35"/>
        <item x="46"/>
        <item x="36"/>
        <item x="21"/>
        <item x="14"/>
        <item x="34"/>
        <item x="43"/>
        <item x="12"/>
        <item x="31"/>
        <item x="10"/>
        <item x="39"/>
        <item x="38"/>
        <item x="44"/>
        <item x="18"/>
        <item x="33"/>
        <item x="0"/>
        <item x="2"/>
        <item x="45"/>
        <item t="default"/>
      </items>
    </pivotField>
    <pivotField showAll="0"/>
    <pivotField numFmtId="14" showAll="0">
      <items count="64">
        <item m="1" x="41"/>
        <item m="1" x="30"/>
        <item m="1" x="21"/>
        <item m="1" x="38"/>
        <item m="1" x="57"/>
        <item m="1" x="23"/>
        <item m="1" x="52"/>
        <item m="1" x="20"/>
        <item m="1" x="48"/>
        <item m="1" x="19"/>
        <item m="1" x="45"/>
        <item m="1" x="15"/>
        <item m="1" x="42"/>
        <item m="1" x="27"/>
        <item m="1" x="58"/>
        <item m="1" x="25"/>
        <item m="1" x="53"/>
        <item m="1" x="3"/>
        <item m="1" x="31"/>
        <item m="1" x="22"/>
        <item m="1" x="49"/>
        <item m="1" x="9"/>
        <item m="1" x="35"/>
        <item m="1" x="43"/>
        <item m="1" x="6"/>
        <item m="1" x="13"/>
        <item m="1" x="40"/>
        <item m="1" x="2"/>
        <item m="1" x="10"/>
        <item m="1" x="36"/>
        <item m="1" x="62"/>
        <item m="1" x="7"/>
        <item m="1" x="34"/>
        <item m="1" x="4"/>
        <item m="1" x="32"/>
        <item m="1" x="46"/>
        <item m="1" x="17"/>
        <item m="1" x="54"/>
        <item m="1" x="14"/>
        <item m="1" x="12"/>
        <item m="1" x="39"/>
        <item m="1" x="11"/>
        <item m="1" x="37"/>
        <item m="1" x="28"/>
        <item m="1" x="8"/>
        <item m="1" x="16"/>
        <item m="1" x="5"/>
        <item m="1" x="1"/>
        <item m="1" x="55"/>
        <item m="1" x="50"/>
        <item m="1" x="61"/>
        <item m="1" x="26"/>
        <item m="1" x="56"/>
        <item m="1" x="51"/>
        <item m="1" x="47"/>
        <item m="1" x="59"/>
        <item m="1" x="18"/>
        <item m="1" x="44"/>
        <item m="1" x="29"/>
        <item m="1" x="33"/>
        <item m="1" x="24"/>
        <item x="0"/>
        <item m="1" x="6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4">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2" name="01g Second Booster Vaccination" tableColumnId="77"/>
      <queryTableField id="110" name="01.1g Second Booster Vaccination" tableColumnId="75"/>
      <queryTableField id="111" name="01.2g Second Booster Vaccination" tableColumnId="7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1" s="1"/>
        <i x="4" s="1"/>
        <i x="37" s="1"/>
        <i x="42" s="1"/>
        <i x="24" s="1"/>
        <i x="23" s="1"/>
        <i x="29" s="1"/>
        <i x="15" s="1"/>
        <i x="9" s="1"/>
        <i x="1" s="1"/>
        <i x="40" s="1"/>
        <i x="27" s="1"/>
        <i x="16" s="1"/>
        <i x="26" s="1"/>
        <i x="30" s="1"/>
        <i x="28" s="1"/>
        <i x="6" s="1"/>
        <i x="8" s="1"/>
        <i x="7" s="1"/>
        <i x="5" s="1"/>
        <i x="20" s="1"/>
        <i x="25" s="1"/>
        <i x="32" s="1"/>
        <i x="19" s="1"/>
        <i x="22" s="1"/>
        <i x="17" s="1"/>
        <i x="11" s="1"/>
        <i x="3" s="1"/>
        <i x="13" s="1"/>
        <i x="35" s="1"/>
        <i x="46" s="1"/>
        <i x="36" s="1"/>
        <i x="21" s="1"/>
        <i x="14" s="1"/>
        <i x="34" s="1"/>
        <i x="43" s="1"/>
        <i x="12" s="1"/>
        <i x="31" s="1"/>
        <i x="10" s="1"/>
        <i x="39" s="1"/>
        <i x="38" s="1"/>
        <i x="44" s="1"/>
        <i x="18" s="1"/>
        <i x="33" s="1"/>
        <i x="0" s="1"/>
        <i x="2" s="1"/>
        <i x="45"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63">
        <i x="0" s="1"/>
        <i x="41" s="1" nd="1"/>
        <i x="30" s="1" nd="1"/>
        <i x="21" s="1" nd="1"/>
        <i x="38" s="1" nd="1"/>
        <i x="57" s="1" nd="1"/>
        <i x="23" s="1" nd="1"/>
        <i x="52" s="1" nd="1"/>
        <i x="20" s="1" nd="1"/>
        <i x="48" s="1" nd="1"/>
        <i x="19" s="1" nd="1"/>
        <i x="45" s="1" nd="1"/>
        <i x="15" s="1" nd="1"/>
        <i x="42" s="1" nd="1"/>
        <i x="27" s="1" nd="1"/>
        <i x="58" s="1" nd="1"/>
        <i x="25" s="1" nd="1"/>
        <i x="53" s="1" nd="1"/>
        <i x="3" s="1" nd="1"/>
        <i x="31" s="1" nd="1"/>
        <i x="22" s="1" nd="1"/>
        <i x="49" s="1" nd="1"/>
        <i x="9" s="1" nd="1"/>
        <i x="35" s="1" nd="1"/>
        <i x="43" s="1" nd="1"/>
        <i x="6" s="1" nd="1"/>
        <i x="13" s="1" nd="1"/>
        <i x="40" s="1" nd="1"/>
        <i x="2" s="1" nd="1"/>
        <i x="10" s="1" nd="1"/>
        <i x="36" s="1" nd="1"/>
        <i x="62" s="1" nd="1"/>
        <i x="7" s="1" nd="1"/>
        <i x="34" s="1" nd="1"/>
        <i x="4" s="1" nd="1"/>
        <i x="32" s="1" nd="1"/>
        <i x="46" s="1" nd="1"/>
        <i x="17" s="1" nd="1"/>
        <i x="54" s="1" nd="1"/>
        <i x="14" s="1" nd="1"/>
        <i x="12" s="1" nd="1"/>
        <i x="39" s="1" nd="1"/>
        <i x="11" s="1" nd="1"/>
        <i x="37" s="1" nd="1"/>
        <i x="28" s="1" nd="1"/>
        <i x="8" s="1" nd="1"/>
        <i x="16" s="1" nd="1"/>
        <i x="5" s="1" nd="1"/>
        <i x="1" s="1" nd="1"/>
        <i x="55" s="1" nd="1"/>
        <i x="50" s="1" nd="1"/>
        <i x="61" s="1" nd="1"/>
        <i x="26" s="1" nd="1"/>
        <i x="56" s="1" nd="1"/>
        <i x="51" s="1" nd="1"/>
        <i x="47" s="1" nd="1"/>
        <i x="59" s="1" nd="1"/>
        <i x="18" s="1" nd="1"/>
        <i x="44" s="1" nd="1"/>
        <i x="29" s="1" nd="1"/>
        <i x="33" s="1" nd="1"/>
        <i x="24" s="1" nd="1"/>
        <i x="60"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63">
        <i x="0" s="1"/>
        <i x="41" nd="1"/>
        <i x="30" nd="1"/>
        <i x="21" nd="1"/>
        <i x="38" nd="1"/>
        <i x="57" nd="1"/>
        <i x="23" nd="1"/>
        <i x="52" nd="1"/>
        <i x="20" nd="1"/>
        <i x="48" nd="1"/>
        <i x="19" nd="1"/>
        <i x="45" nd="1"/>
        <i x="15" nd="1"/>
        <i x="42" nd="1"/>
        <i x="27" nd="1"/>
        <i x="58" nd="1"/>
        <i x="25" nd="1"/>
        <i x="53" nd="1"/>
        <i x="3" nd="1"/>
        <i x="31" nd="1"/>
        <i x="22" nd="1"/>
        <i x="49" nd="1"/>
        <i x="9" nd="1"/>
        <i x="35" nd="1"/>
        <i x="43" nd="1"/>
        <i x="6" nd="1"/>
        <i x="13" nd="1"/>
        <i x="40" nd="1"/>
        <i x="2" nd="1"/>
        <i x="10" nd="1"/>
        <i x="36" nd="1"/>
        <i x="62" nd="1"/>
        <i x="7" nd="1"/>
        <i x="34" nd="1"/>
        <i x="4" nd="1"/>
        <i x="32" nd="1"/>
        <i x="46" nd="1"/>
        <i x="17" nd="1"/>
        <i x="54" nd="1"/>
        <i x="14" nd="1"/>
        <i x="12" nd="1"/>
        <i x="39" nd="1"/>
        <i x="11" nd="1"/>
        <i x="37" nd="1"/>
        <i x="28" nd="1"/>
        <i x="8" nd="1"/>
        <i x="16" nd="1"/>
        <i x="5" nd="1"/>
        <i x="1" nd="1"/>
        <i x="55" nd="1"/>
        <i x="50" nd="1"/>
        <i x="61" nd="1"/>
        <i x="26" nd="1"/>
        <i x="56" nd="1"/>
        <i x="51" nd="1"/>
        <i x="47" nd="1"/>
        <i x="59" nd="1"/>
        <i x="18" nd="1"/>
        <i x="44" nd="1"/>
        <i x="29" nd="1"/>
        <i x="33" nd="1"/>
        <i x="24" nd="1"/>
        <i x="60"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1" s="1"/>
        <i x="4" s="1"/>
        <i x="37" s="1"/>
        <i x="42" s="1"/>
        <i x="24" s="1"/>
        <i x="23" s="1"/>
        <i x="29" s="1"/>
        <i x="15" s="1"/>
        <i x="9" s="1"/>
        <i x="1" s="1"/>
        <i x="40" s="1"/>
        <i x="27" s="1"/>
        <i x="16" s="1"/>
        <i x="26" s="1"/>
        <i x="30" s="1"/>
        <i x="28" s="1"/>
        <i x="6" s="1"/>
        <i x="8" s="1"/>
        <i x="7" s="1"/>
        <i x="5" s="1"/>
        <i x="20" s="1"/>
        <i x="25" s="1"/>
        <i x="32" s="1"/>
        <i x="19" s="1"/>
        <i x="22" s="1"/>
        <i x="17" s="1"/>
        <i x="11" s="1"/>
        <i x="3" s="1"/>
        <i x="13" s="1"/>
        <i x="35" s="1"/>
        <i x="46" s="1"/>
        <i x="36" s="1"/>
        <i x="21" s="1"/>
        <i x="14" s="1"/>
        <i x="34" s="1"/>
        <i x="43" s="1"/>
        <i x="12" s="1"/>
        <i x="31" s="1"/>
        <i x="10" s="1"/>
        <i x="39" s="1"/>
        <i x="38" s="1"/>
        <i x="44" s="1"/>
        <i x="18" s="1"/>
        <i x="33" s="1"/>
        <i x="0" s="1"/>
        <i x="2" s="1"/>
        <i x="45"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63">
        <i x="0" s="1"/>
        <i x="41" s="1" nd="1"/>
        <i x="30" s="1" nd="1"/>
        <i x="21" s="1" nd="1"/>
        <i x="38" s="1" nd="1"/>
        <i x="57" s="1" nd="1"/>
        <i x="23" s="1" nd="1"/>
        <i x="52" s="1" nd="1"/>
        <i x="20" s="1" nd="1"/>
        <i x="48" s="1" nd="1"/>
        <i x="19" s="1" nd="1"/>
        <i x="45" s="1" nd="1"/>
        <i x="15" s="1" nd="1"/>
        <i x="42" s="1" nd="1"/>
        <i x="27" s="1" nd="1"/>
        <i x="58" s="1" nd="1"/>
        <i x="25" s="1" nd="1"/>
        <i x="53" s="1" nd="1"/>
        <i x="3" s="1" nd="1"/>
        <i x="31" s="1" nd="1"/>
        <i x="22" s="1" nd="1"/>
        <i x="49" s="1" nd="1"/>
        <i x="9" s="1" nd="1"/>
        <i x="35" s="1" nd="1"/>
        <i x="43" s="1" nd="1"/>
        <i x="6" s="1" nd="1"/>
        <i x="13" s="1" nd="1"/>
        <i x="40" s="1" nd="1"/>
        <i x="2" s="1" nd="1"/>
        <i x="10" s="1" nd="1"/>
        <i x="36" s="1" nd="1"/>
        <i x="62" s="1" nd="1"/>
        <i x="7" s="1" nd="1"/>
        <i x="34" s="1" nd="1"/>
        <i x="4" s="1" nd="1"/>
        <i x="32" s="1" nd="1"/>
        <i x="46" s="1" nd="1"/>
        <i x="17" s="1" nd="1"/>
        <i x="54" s="1" nd="1"/>
        <i x="14" s="1" nd="1"/>
        <i x="12" s="1" nd="1"/>
        <i x="39" s="1" nd="1"/>
        <i x="11" s="1" nd="1"/>
        <i x="37" s="1" nd="1"/>
        <i x="28" s="1" nd="1"/>
        <i x="8" s="1" nd="1"/>
        <i x="16" s="1" nd="1"/>
        <i x="5" s="1" nd="1"/>
        <i x="1" s="1" nd="1"/>
        <i x="55" s="1" nd="1"/>
        <i x="50" s="1" nd="1"/>
        <i x="61" s="1" nd="1"/>
        <i x="26" s="1" nd="1"/>
        <i x="56" s="1" nd="1"/>
        <i x="51" s="1" nd="1"/>
        <i x="47" s="1" nd="1"/>
        <i x="59" s="1" nd="1"/>
        <i x="18" s="1" nd="1"/>
        <i x="44" s="1" nd="1"/>
        <i x="29" s="1" nd="1"/>
        <i x="33" s="1" nd="1"/>
        <i x="24" s="1" nd="1"/>
        <i x="60"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1" s="1"/>
        <i x="4" s="1"/>
        <i x="37" s="1"/>
        <i x="42" s="1"/>
        <i x="24" s="1"/>
        <i x="23" s="1"/>
        <i x="29" s="1"/>
        <i x="15" s="1"/>
        <i x="9" s="1"/>
        <i x="1" s="1"/>
        <i x="40" s="1"/>
        <i x="27" s="1"/>
        <i x="16" s="1"/>
        <i x="26" s="1"/>
        <i x="30" s="1"/>
        <i x="28" s="1"/>
        <i x="6" s="1"/>
        <i x="8" s="1"/>
        <i x="7" s="1"/>
        <i x="5" s="1"/>
        <i x="20" s="1"/>
        <i x="25" s="1"/>
        <i x="32" s="1"/>
        <i x="19" s="1"/>
        <i x="22" s="1"/>
        <i x="17" s="1"/>
        <i x="11" s="1"/>
        <i x="3" s="1"/>
        <i x="13" s="1"/>
        <i x="35" s="1"/>
        <i x="46" s="1"/>
        <i x="36" s="1"/>
        <i x="21" s="1"/>
        <i x="14" s="1"/>
        <i x="34" s="1"/>
        <i x="43" s="1"/>
        <i x="12" s="1"/>
        <i x="31" s="1"/>
        <i x="10" s="1"/>
        <i x="39" s="1"/>
        <i x="38" s="1"/>
        <i x="44" s="1"/>
        <i x="18" s="1"/>
        <i x="33" s="1"/>
        <i x="0" s="1"/>
        <i x="2" s="1"/>
        <i x="45"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14" tableType="queryTable" totalsRowShown="0">
  <autoFilter ref="A1:BY314"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7" xr3:uid="{931C7FF9-350E-4A0D-8119-06E9D9324D13}" uniqueName="77" name="01g Second Booster Vaccination" queryTableFieldId="112" dataDxfId="2"/>
    <tableColumn id="75" xr3:uid="{030D9B3E-E652-478E-BAA7-87ECBA03CCE3}" uniqueName="75" name="01.1g Second Booster Vaccination" queryTableFieldId="110" dataDxfId="1"/>
    <tableColumn id="76" xr3:uid="{CDFD0BF0-BB57-4319-829A-9FF7D5B9D57D}" uniqueName="76" name="01.2g Second Booster Vaccination" queryTableFieldId="111"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6" t="s">
        <v>0</v>
      </c>
    </row>
    <row r="2" spans="1:3" x14ac:dyDescent="0.25">
      <c r="A2" s="17" t="s">
        <v>1</v>
      </c>
      <c r="B2" s="17" t="s">
        <v>2</v>
      </c>
      <c r="C2" s="17"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6" t="s">
        <v>174</v>
      </c>
    </row>
    <row r="90" spans="1:3" x14ac:dyDescent="0.25">
      <c r="A90" s="17" t="s">
        <v>1</v>
      </c>
      <c r="B90" s="17" t="s">
        <v>175</v>
      </c>
      <c r="C90" s="17" t="s">
        <v>3</v>
      </c>
    </row>
    <row r="93" spans="1:3" x14ac:dyDescent="0.25">
      <c r="A93" s="16"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44739</v>
      </c>
    </row>
    <row r="3" spans="2:17" ht="32.25" customHeight="1" x14ac:dyDescent="0.25"/>
    <row r="5" spans="2:17" ht="44.25" customHeight="1" x14ac:dyDescent="0.25">
      <c r="D5" s="9" t="s">
        <v>183</v>
      </c>
      <c r="E5" s="9" t="s">
        <v>184</v>
      </c>
      <c r="F5" s="9" t="s">
        <v>185</v>
      </c>
      <c r="G5" s="10" t="s">
        <v>186</v>
      </c>
      <c r="H5" s="9" t="s">
        <v>187</v>
      </c>
      <c r="I5" s="10" t="s">
        <v>186</v>
      </c>
      <c r="J5" s="8" t="s">
        <v>188</v>
      </c>
      <c r="K5" s="11" t="s">
        <v>189</v>
      </c>
      <c r="L5" s="8" t="s">
        <v>134</v>
      </c>
      <c r="M5" s="10" t="s">
        <v>190</v>
      </c>
      <c r="N5" s="9" t="s">
        <v>142</v>
      </c>
      <c r="O5" s="10" t="s">
        <v>191</v>
      </c>
      <c r="P5" s="9" t="s">
        <v>192</v>
      </c>
      <c r="Q5" s="9"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19">
        <v>220487</v>
      </c>
      <c r="F7" s="19">
        <v>147646</v>
      </c>
      <c r="G7" s="7">
        <v>0.66963585154680316</v>
      </c>
      <c r="H7" s="19">
        <v>94982</v>
      </c>
      <c r="I7" s="7">
        <v>0.64330899584140444</v>
      </c>
      <c r="J7" s="18">
        <v>3</v>
      </c>
      <c r="K7" s="7">
        <v>2.0318870812619375E-5</v>
      </c>
      <c r="L7" s="19">
        <v>4796</v>
      </c>
      <c r="M7" s="7">
        <v>3.2483101472440837E-2</v>
      </c>
      <c r="N7" s="19">
        <v>15089</v>
      </c>
      <c r="O7" s="7">
        <v>0.10219714723053791</v>
      </c>
      <c r="P7" s="19">
        <v>44889</v>
      </c>
      <c r="Q7" s="7">
        <v>0.3040312639692237</v>
      </c>
    </row>
    <row r="8" spans="2:17" x14ac:dyDescent="0.25">
      <c r="D8" s="6" t="s">
        <v>441</v>
      </c>
      <c r="E8" s="19">
        <v>324214</v>
      </c>
      <c r="F8" s="19">
        <v>212550</v>
      </c>
      <c r="G8" s="7">
        <v>0.65558550833708595</v>
      </c>
      <c r="H8" s="19">
        <v>152660</v>
      </c>
      <c r="I8" s="7">
        <v>0.71823100446953658</v>
      </c>
      <c r="J8" s="18">
        <v>10</v>
      </c>
      <c r="K8" s="7">
        <v>4.7047753469771816E-5</v>
      </c>
      <c r="L8" s="19">
        <v>18329</v>
      </c>
      <c r="M8" s="7">
        <v>8.6233827334744773E-2</v>
      </c>
      <c r="N8" s="19">
        <v>65756</v>
      </c>
      <c r="O8" s="7">
        <v>0.30936720771583159</v>
      </c>
      <c r="P8" s="19">
        <v>16343</v>
      </c>
      <c r="Q8" s="7">
        <v>7.6890143495648086E-2</v>
      </c>
    </row>
    <row r="9" spans="2:17" x14ac:dyDescent="0.25">
      <c r="D9" s="6" t="s">
        <v>444</v>
      </c>
      <c r="E9" s="19">
        <v>316954</v>
      </c>
      <c r="F9" s="19">
        <v>258898</v>
      </c>
      <c r="G9" s="7">
        <v>0.81683146450273536</v>
      </c>
      <c r="H9" s="19">
        <v>212300</v>
      </c>
      <c r="I9" s="7">
        <v>0.8200140595910359</v>
      </c>
      <c r="J9" s="18">
        <v>5</v>
      </c>
      <c r="K9" s="7">
        <v>1.9312625049247194E-5</v>
      </c>
      <c r="L9" s="19">
        <v>6182</v>
      </c>
      <c r="M9" s="7">
        <v>2.387812961088923E-2</v>
      </c>
      <c r="N9" s="19">
        <v>17948</v>
      </c>
      <c r="O9" s="7">
        <v>6.9324598876777721E-2</v>
      </c>
      <c r="P9" s="19">
        <v>26330</v>
      </c>
      <c r="Q9" s="7">
        <v>0.10170028350933573</v>
      </c>
    </row>
    <row r="10" spans="2:17" x14ac:dyDescent="0.25">
      <c r="D10" s="6" t="s">
        <v>405</v>
      </c>
      <c r="E10" s="19">
        <v>417127</v>
      </c>
      <c r="F10" s="19">
        <v>263246</v>
      </c>
      <c r="G10" s="7">
        <v>0.6310931682676979</v>
      </c>
      <c r="H10" s="19">
        <v>169022</v>
      </c>
      <c r="I10" s="7">
        <v>0.64206863542086112</v>
      </c>
      <c r="J10" s="18">
        <v>8</v>
      </c>
      <c r="K10" s="7">
        <v>3.0389825486427145E-5</v>
      </c>
      <c r="L10" s="19">
        <v>12315</v>
      </c>
      <c r="M10" s="7">
        <v>4.6781337608168785E-2</v>
      </c>
      <c r="N10" s="19">
        <v>46637</v>
      </c>
      <c r="O10" s="7">
        <v>0.17716128640131285</v>
      </c>
      <c r="P10" s="19">
        <v>78429</v>
      </c>
      <c r="Q10" s="7">
        <v>0.29793045288437431</v>
      </c>
    </row>
    <row r="11" spans="2:17" x14ac:dyDescent="0.25">
      <c r="D11" s="6" t="s">
        <v>463</v>
      </c>
      <c r="E11" s="19">
        <v>340160</v>
      </c>
      <c r="F11" s="19">
        <v>248259</v>
      </c>
      <c r="G11" s="7">
        <v>0.7298300799623707</v>
      </c>
      <c r="H11" s="19">
        <v>182224</v>
      </c>
      <c r="I11" s="7">
        <v>0.7340076291292561</v>
      </c>
      <c r="J11" s="18">
        <v>0</v>
      </c>
      <c r="K11" s="7">
        <v>0</v>
      </c>
      <c r="L11" s="19">
        <v>6543</v>
      </c>
      <c r="M11" s="7">
        <v>2.635553998042367E-2</v>
      </c>
      <c r="N11" s="19">
        <v>42899</v>
      </c>
      <c r="O11" s="7">
        <v>0.17279937484643054</v>
      </c>
      <c r="P11" s="19">
        <v>32189</v>
      </c>
      <c r="Q11" s="7">
        <v>0.12965894489222948</v>
      </c>
    </row>
    <row r="12" spans="2:17" x14ac:dyDescent="0.25">
      <c r="D12" s="6" t="s">
        <v>571</v>
      </c>
      <c r="E12" s="19">
        <v>354314</v>
      </c>
      <c r="F12" s="19">
        <v>236623</v>
      </c>
      <c r="G12" s="7">
        <v>0.66783418098071201</v>
      </c>
      <c r="H12" s="19">
        <v>159259</v>
      </c>
      <c r="I12" s="7">
        <v>0.67304953449157523</v>
      </c>
      <c r="J12" s="18">
        <v>2</v>
      </c>
      <c r="K12" s="7">
        <v>8.4522637275328267E-6</v>
      </c>
      <c r="L12" s="19">
        <v>7728</v>
      </c>
      <c r="M12" s="7">
        <v>3.265954704318684E-2</v>
      </c>
      <c r="N12" s="19">
        <v>68733</v>
      </c>
      <c r="O12" s="7">
        <v>0.29047472139225688</v>
      </c>
      <c r="P12" s="19">
        <v>25529</v>
      </c>
      <c r="Q12" s="7">
        <v>0.10788892035009276</v>
      </c>
    </row>
    <row r="13" spans="2:17" x14ac:dyDescent="0.25">
      <c r="D13" s="6" t="s">
        <v>484</v>
      </c>
      <c r="E13" s="19">
        <v>316774</v>
      </c>
      <c r="F13" s="19">
        <v>214468</v>
      </c>
      <c r="G13" s="7">
        <v>0.67703788821052235</v>
      </c>
      <c r="H13" s="19">
        <v>154242</v>
      </c>
      <c r="I13" s="7">
        <v>0.71918421396198962</v>
      </c>
      <c r="J13" s="18">
        <v>2</v>
      </c>
      <c r="K13" s="7">
        <v>9.32540052595259E-6</v>
      </c>
      <c r="L13" s="19">
        <v>8179</v>
      </c>
      <c r="M13" s="7">
        <v>3.8136225450883118E-2</v>
      </c>
      <c r="N13" s="19">
        <v>50617</v>
      </c>
      <c r="O13" s="7">
        <v>0.2360118992110711</v>
      </c>
      <c r="P13" s="19">
        <v>33982</v>
      </c>
      <c r="Q13" s="7">
        <v>0.15844788033646046</v>
      </c>
    </row>
    <row r="14" spans="2:17" x14ac:dyDescent="0.25">
      <c r="D14" s="6" t="s">
        <v>208</v>
      </c>
      <c r="E14" s="19">
        <v>2290030</v>
      </c>
      <c r="F14" s="19">
        <v>1581690</v>
      </c>
      <c r="G14" s="7">
        <v>0.69068527486539477</v>
      </c>
      <c r="H14" s="19">
        <v>1124689</v>
      </c>
      <c r="I14" s="7">
        <v>0.71106790837648337</v>
      </c>
      <c r="J14" s="18">
        <v>30</v>
      </c>
      <c r="K14" s="7">
        <v>1.8967054226808035E-5</v>
      </c>
      <c r="L14" s="19">
        <v>64072</v>
      </c>
      <c r="M14" s="7">
        <v>4.0508569947334816E-2</v>
      </c>
      <c r="N14" s="19">
        <v>307679</v>
      </c>
      <c r="O14" s="7">
        <v>0.1945254759150023</v>
      </c>
      <c r="P14" s="19">
        <v>257691</v>
      </c>
      <c r="Q14" s="7">
        <v>0.16292130569201296</v>
      </c>
    </row>
    <row r="17" spans="18:19" x14ac:dyDescent="0.25">
      <c r="R17" s="15"/>
      <c r="S17" s="15"/>
    </row>
    <row r="18" spans="18:19" x14ac:dyDescent="0.25">
      <c r="R18" s="15"/>
      <c r="S18" s="15"/>
    </row>
    <row r="19" spans="18:19" x14ac:dyDescent="0.25">
      <c r="R19" s="15"/>
      <c r="S19" s="15"/>
    </row>
    <row r="20" spans="18:19" x14ac:dyDescent="0.25">
      <c r="R20" s="15"/>
      <c r="S20" s="15"/>
    </row>
    <row r="21" spans="18:19" x14ac:dyDescent="0.25">
      <c r="R21" s="15"/>
      <c r="S21" s="15"/>
    </row>
    <row r="22" spans="18:19" x14ac:dyDescent="0.25">
      <c r="R22" s="15"/>
      <c r="S22" s="15"/>
    </row>
    <row r="23" spans="18:19" ht="15" customHeight="1" x14ac:dyDescent="0.25">
      <c r="R23" s="15"/>
      <c r="S23" s="15"/>
    </row>
    <row r="24" spans="18:19" x14ac:dyDescent="0.25">
      <c r="R24" s="15"/>
      <c r="S24" s="15"/>
    </row>
    <row r="25" spans="18:19" x14ac:dyDescent="0.25">
      <c r="R25" s="15"/>
      <c r="S25" s="15"/>
    </row>
    <row r="26" spans="18:19" x14ac:dyDescent="0.25">
      <c r="R26" s="15"/>
      <c r="S26" s="15"/>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44739</v>
      </c>
    </row>
    <row r="3" spans="2:4" ht="32.25" customHeight="1" x14ac:dyDescent="0.25"/>
    <row r="21" spans="4:19" ht="45" x14ac:dyDescent="0.25">
      <c r="D21" s="8"/>
      <c r="E21" s="9" t="s">
        <v>209</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 Adults aged 12 yrs or over who are immunosuppressed",$D$23)</f>
        <v>31709</v>
      </c>
      <c r="F22" s="13">
        <f>GETPIVOTDATA("Sum of 01f Second Vaccination",$D$23)</f>
        <v>26678</v>
      </c>
      <c r="G22" s="14">
        <f>GETPIVOTDATA("Sum of 01f%",$D$23)</f>
        <v>0.84133842126840963</v>
      </c>
      <c r="H22" s="13">
        <f>GETPIVOTDATA("Sum of 01a Vaccinated (Booster)",$D$23)</f>
        <v>21898</v>
      </c>
      <c r="I22" s="14">
        <f>GETPIVOTDATA("Sum of 01a%",$D$23)</f>
        <v>0.82082614888672312</v>
      </c>
      <c r="J22" s="13">
        <f>GETPIVOTDATA("01g Second Booster Vaccination",$D$23)</f>
        <v>7664</v>
      </c>
      <c r="K22" s="14">
        <f>GETPIVOTDATA("Sum of 01g%",$D$23)</f>
        <v>0.34998630011873233</v>
      </c>
      <c r="L22" s="13">
        <f>GETPIVOTDATA("Sum of 01b Contraindicated (inc allergies, exclu vaccinated)",$D$23)</f>
        <v>1</v>
      </c>
      <c r="M22" s="14">
        <f>GETPIVOTDATA("Sum of 01b%",$D$23)</f>
        <v>3.7484069270560014E-5</v>
      </c>
      <c r="N22" s="13">
        <f>GETPIVOTDATA("Sum of 01c Declined (excl vaccinated or contraindicated)",$D$23)</f>
        <v>1465</v>
      </c>
      <c r="O22" s="14">
        <f>GETPIVOTDATA("Sum of 01c%",$D$23)</f>
        <v>5.4914161481370419E-2</v>
      </c>
      <c r="P22" s="13">
        <f>GETPIVOTDATA("Sum of 01d Invited no outcome (excl vac, contr, decl)",$D$23)</f>
        <v>2070</v>
      </c>
      <c r="Q22" s="14">
        <f>GETPIVOTDATA("Sum of 01d%",$D$23)</f>
        <v>7.7592023390059231E-2</v>
      </c>
      <c r="R22" s="13">
        <f>GETPIVOTDATA("Sum of 01e No contact coded [CALL]",$D$23)</f>
        <v>703</v>
      </c>
      <c r="S22" s="14">
        <f>GETPIVOTDATA("Sum of 01e%",$D$23)</f>
        <v>2.6351300697203688E-2</v>
      </c>
    </row>
    <row r="23" spans="4:19" hidden="1" x14ac:dyDescent="0.25">
      <c r="D23" s="5" t="s">
        <v>194</v>
      </c>
      <c r="E23" t="s">
        <v>211</v>
      </c>
      <c r="F23" t="s">
        <v>212</v>
      </c>
      <c r="G23" t="s">
        <v>213</v>
      </c>
      <c r="H23" t="s">
        <v>214</v>
      </c>
      <c r="I23" t="s">
        <v>215</v>
      </c>
      <c r="J23" t="s">
        <v>611</v>
      </c>
      <c r="K23" t="s">
        <v>612</v>
      </c>
      <c r="L23" t="s">
        <v>216</v>
      </c>
      <c r="M23" t="s">
        <v>217</v>
      </c>
      <c r="N23" t="s">
        <v>218</v>
      </c>
      <c r="O23" t="s">
        <v>219</v>
      </c>
      <c r="P23" t="s">
        <v>220</v>
      </c>
      <c r="Q23" t="s">
        <v>221</v>
      </c>
      <c r="R23" t="s">
        <v>222</v>
      </c>
      <c r="S23" t="s">
        <v>223</v>
      </c>
    </row>
    <row r="24" spans="4:19" x14ac:dyDescent="0.25">
      <c r="D24" s="6" t="s">
        <v>427</v>
      </c>
      <c r="E24" s="18">
        <v>3059</v>
      </c>
      <c r="F24" s="18">
        <v>2565</v>
      </c>
      <c r="G24" s="7">
        <v>0.83850931677018636</v>
      </c>
      <c r="H24" s="18">
        <v>1985</v>
      </c>
      <c r="I24" s="7">
        <v>0.77387914230019494</v>
      </c>
      <c r="J24" s="18">
        <v>574</v>
      </c>
      <c r="K24" s="7">
        <v>0.28916876574307304</v>
      </c>
      <c r="L24" s="18">
        <v>0</v>
      </c>
      <c r="M24" s="7">
        <v>0</v>
      </c>
      <c r="N24" s="18">
        <v>96</v>
      </c>
      <c r="O24" s="7">
        <v>3.7426900584795322E-2</v>
      </c>
      <c r="P24" s="18">
        <v>156</v>
      </c>
      <c r="Q24" s="7">
        <v>6.0818713450292397E-2</v>
      </c>
      <c r="R24" s="18">
        <v>169</v>
      </c>
      <c r="S24" s="7">
        <v>6.5886939571150091E-2</v>
      </c>
    </row>
    <row r="25" spans="4:19" x14ac:dyDescent="0.25">
      <c r="D25" s="6" t="s">
        <v>441</v>
      </c>
      <c r="E25" s="18">
        <v>5482</v>
      </c>
      <c r="F25" s="18">
        <v>4279</v>
      </c>
      <c r="G25" s="7">
        <v>0.78055454213790587</v>
      </c>
      <c r="H25" s="18">
        <v>3389</v>
      </c>
      <c r="I25" s="7">
        <v>0.79200747838279972</v>
      </c>
      <c r="J25" s="18">
        <v>751</v>
      </c>
      <c r="K25" s="7">
        <v>0.22159929182649749</v>
      </c>
      <c r="L25" s="18">
        <v>0</v>
      </c>
      <c r="M25" s="7">
        <v>0</v>
      </c>
      <c r="N25" s="18">
        <v>507</v>
      </c>
      <c r="O25" s="7">
        <v>0.11848562748305679</v>
      </c>
      <c r="P25" s="18">
        <v>457</v>
      </c>
      <c r="Q25" s="7">
        <v>0.10680065435849498</v>
      </c>
      <c r="R25" s="18">
        <v>84</v>
      </c>
      <c r="S25" s="7">
        <v>1.9630754849263847E-2</v>
      </c>
    </row>
    <row r="26" spans="4:19" x14ac:dyDescent="0.25">
      <c r="D26" s="6" t="s">
        <v>444</v>
      </c>
      <c r="E26" s="18">
        <v>4421</v>
      </c>
      <c r="F26" s="18">
        <v>4050</v>
      </c>
      <c r="G26" s="7">
        <v>0.91608233431350372</v>
      </c>
      <c r="H26" s="18">
        <v>3661</v>
      </c>
      <c r="I26" s="7">
        <v>0.90395061728395065</v>
      </c>
      <c r="J26" s="18">
        <v>1670</v>
      </c>
      <c r="K26" s="7">
        <v>0.45615951925703357</v>
      </c>
      <c r="L26" s="18">
        <v>1</v>
      </c>
      <c r="M26" s="7">
        <v>2.4691358024691359E-4</v>
      </c>
      <c r="N26" s="18">
        <v>102</v>
      </c>
      <c r="O26" s="7">
        <v>2.5185185185185185E-2</v>
      </c>
      <c r="P26" s="18">
        <v>139</v>
      </c>
      <c r="Q26" s="7">
        <v>3.432098765432099E-2</v>
      </c>
      <c r="R26" s="18">
        <v>64</v>
      </c>
      <c r="S26" s="7">
        <v>1.580246913580247E-2</v>
      </c>
    </row>
    <row r="27" spans="4:19" x14ac:dyDescent="0.25">
      <c r="D27" s="6" t="s">
        <v>405</v>
      </c>
      <c r="E27" s="18">
        <v>5251</v>
      </c>
      <c r="F27" s="18">
        <v>4304</v>
      </c>
      <c r="G27" s="7">
        <v>0.81965339935250425</v>
      </c>
      <c r="H27" s="18">
        <v>3320</v>
      </c>
      <c r="I27" s="7">
        <v>0.77137546468401486</v>
      </c>
      <c r="J27" s="18">
        <v>952</v>
      </c>
      <c r="K27" s="7">
        <v>0.28674698795180725</v>
      </c>
      <c r="L27" s="18">
        <v>0</v>
      </c>
      <c r="M27" s="7">
        <v>0</v>
      </c>
      <c r="N27" s="18">
        <v>267</v>
      </c>
      <c r="O27" s="7">
        <v>6.203531598513011E-2</v>
      </c>
      <c r="P27" s="18">
        <v>430</v>
      </c>
      <c r="Q27" s="7">
        <v>9.9907063197026025E-2</v>
      </c>
      <c r="R27" s="18">
        <v>100</v>
      </c>
      <c r="S27" s="7">
        <v>2.3234200743494422E-2</v>
      </c>
    </row>
    <row r="28" spans="4:19" x14ac:dyDescent="0.25">
      <c r="D28" s="6" t="s">
        <v>463</v>
      </c>
      <c r="E28" s="18">
        <v>4609</v>
      </c>
      <c r="F28" s="18">
        <v>4076</v>
      </c>
      <c r="G28" s="7">
        <v>0.88435669342590584</v>
      </c>
      <c r="H28" s="18">
        <v>3534</v>
      </c>
      <c r="I28" s="7">
        <v>0.8670264965652601</v>
      </c>
      <c r="J28" s="18">
        <v>1519</v>
      </c>
      <c r="K28" s="7">
        <v>0.42982456140350878</v>
      </c>
      <c r="L28" s="18">
        <v>0</v>
      </c>
      <c r="M28" s="7">
        <v>0</v>
      </c>
      <c r="N28" s="18">
        <v>112</v>
      </c>
      <c r="O28" s="7">
        <v>2.747791952894995E-2</v>
      </c>
      <c r="P28" s="18">
        <v>227</v>
      </c>
      <c r="Q28" s="7">
        <v>5.5691854759568206E-2</v>
      </c>
      <c r="R28" s="18">
        <v>87</v>
      </c>
      <c r="S28" s="7">
        <v>2.1344455348380767E-2</v>
      </c>
    </row>
    <row r="29" spans="4:19" x14ac:dyDescent="0.25">
      <c r="D29" s="6" t="s">
        <v>571</v>
      </c>
      <c r="E29" s="18">
        <v>4428</v>
      </c>
      <c r="F29" s="18">
        <v>3669</v>
      </c>
      <c r="G29" s="7">
        <v>0.82859078590785906</v>
      </c>
      <c r="H29" s="18">
        <v>2918</v>
      </c>
      <c r="I29" s="7">
        <v>0.79531207413464156</v>
      </c>
      <c r="J29" s="18">
        <v>899</v>
      </c>
      <c r="K29" s="7">
        <v>0.30808773132282385</v>
      </c>
      <c r="L29" s="18">
        <v>0</v>
      </c>
      <c r="M29" s="7">
        <v>0</v>
      </c>
      <c r="N29" s="18">
        <v>202</v>
      </c>
      <c r="O29" s="7">
        <v>5.505587353502317E-2</v>
      </c>
      <c r="P29" s="18">
        <v>325</v>
      </c>
      <c r="Q29" s="7">
        <v>8.8579994548923416E-2</v>
      </c>
      <c r="R29" s="18">
        <v>97</v>
      </c>
      <c r="S29" s="7">
        <v>2.6437721449986372E-2</v>
      </c>
    </row>
    <row r="30" spans="4:19" x14ac:dyDescent="0.25">
      <c r="D30" s="6" t="s">
        <v>484</v>
      </c>
      <c r="E30" s="18">
        <v>4459</v>
      </c>
      <c r="F30" s="18">
        <v>3735</v>
      </c>
      <c r="G30" s="7">
        <v>0.83763175599910289</v>
      </c>
      <c r="H30" s="18">
        <v>3091</v>
      </c>
      <c r="I30" s="7">
        <v>0.8275769745649264</v>
      </c>
      <c r="J30" s="18">
        <v>1299</v>
      </c>
      <c r="K30" s="7">
        <v>0.42025234551924945</v>
      </c>
      <c r="L30" s="18">
        <v>0</v>
      </c>
      <c r="M30" s="7">
        <v>0</v>
      </c>
      <c r="N30" s="18">
        <v>179</v>
      </c>
      <c r="O30" s="7">
        <v>4.7925033467202144E-2</v>
      </c>
      <c r="P30" s="18">
        <v>336</v>
      </c>
      <c r="Q30" s="7">
        <v>8.9959839357429724E-2</v>
      </c>
      <c r="R30" s="18">
        <v>102</v>
      </c>
      <c r="S30" s="7">
        <v>2.7309236947791166E-2</v>
      </c>
    </row>
    <row r="31" spans="4:19" x14ac:dyDescent="0.25">
      <c r="D31" s="6" t="s">
        <v>208</v>
      </c>
      <c r="E31" s="18">
        <v>31709</v>
      </c>
      <c r="F31" s="18">
        <v>26678</v>
      </c>
      <c r="G31" s="7">
        <v>0.84133842126840963</v>
      </c>
      <c r="H31" s="18">
        <v>21898</v>
      </c>
      <c r="I31" s="7">
        <v>0.82082614888672312</v>
      </c>
      <c r="J31" s="18">
        <v>7664</v>
      </c>
      <c r="K31" s="7">
        <v>0.34998630011873233</v>
      </c>
      <c r="L31" s="18">
        <v>1</v>
      </c>
      <c r="M31" s="7">
        <v>3.7484069270560014E-5</v>
      </c>
      <c r="N31" s="18">
        <v>1465</v>
      </c>
      <c r="O31" s="7">
        <v>5.4914161481370419E-2</v>
      </c>
      <c r="P31" s="18">
        <v>2070</v>
      </c>
      <c r="Q31" s="7">
        <v>7.7592023390059231E-2</v>
      </c>
      <c r="R31" s="18">
        <v>703</v>
      </c>
      <c r="S31" s="7">
        <v>2.6351300697203688E-2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44739</v>
      </c>
    </row>
    <row r="3" spans="2:4" ht="32.25" customHeight="1" x14ac:dyDescent="0.25"/>
    <row r="21" spans="4:19" ht="45" x14ac:dyDescent="0.25">
      <c r="D21" s="8"/>
      <c r="E21" s="9" t="s">
        <v>224</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01.1 Housebound immunosuppressed patients",$D$23)</f>
        <v>877</v>
      </c>
      <c r="F22" s="13">
        <f>GETPIVOTDATA("Sum of 01.1f Second Vaccination",$D$23)</f>
        <v>786</v>
      </c>
      <c r="G22" s="14">
        <f>GETPIVOTDATA("Sum of 01.1f%",$D$23)</f>
        <v>0.89623717217787913</v>
      </c>
      <c r="H22" s="13">
        <f>GETPIVOTDATA("Sum of 01.1a Vaccinated (Booster)",$D$23)</f>
        <v>710</v>
      </c>
      <c r="I22" s="14">
        <f>GETPIVOTDATA("Sum of 01.1a%",$D$23)</f>
        <v>0.90330788804071249</v>
      </c>
      <c r="J22" s="13">
        <f>GETPIVOTDATA("01.1g Second Booster Vaccination",$D$23)</f>
        <v>360</v>
      </c>
      <c r="K22" s="14">
        <f>GETPIVOTDATA("Sum of 01.1g%",$D$23)</f>
        <v>0.50704225352112675</v>
      </c>
      <c r="L22" s="13">
        <f>GETPIVOTDATA("Sum of 01.1b Contraindicated (inc allergies, exclu vaccinated)",$D$23)</f>
        <v>0</v>
      </c>
      <c r="M22" s="14">
        <f>GETPIVOTDATA("Sum of 01.1b%",$D$23)</f>
        <v>0</v>
      </c>
      <c r="N22" s="13">
        <f>GETPIVOTDATA("Sum of 01.1c Declined (excl vaccinated or contraindicated)",$D$23)</f>
        <v>43</v>
      </c>
      <c r="O22" s="14">
        <f>GETPIVOTDATA("Sum of 01.1c%",$D$23)</f>
        <v>5.4707379134860054E-2</v>
      </c>
      <c r="P22" s="13">
        <f>GETPIVOTDATA("Sum of 01.1d Invited no outcome (excl vac, contr, decl)",$D$23)</f>
        <v>16</v>
      </c>
      <c r="Q22" s="14">
        <f>GETPIVOTDATA("Sum of 01.1d%",$D$23)</f>
        <v>2.0356234096692113E-2</v>
      </c>
      <c r="R22" s="13">
        <f>GETPIVOTDATA("Sum of 01.1e No contact coded [CALL]",$D$23)</f>
        <v>1</v>
      </c>
      <c r="S22" s="14">
        <f>GETPIVOTDATA("Sum of 01.1e%",$D$23)</f>
        <v>1.2722646310432571E-3</v>
      </c>
    </row>
    <row r="23" spans="4:19" hidden="1" x14ac:dyDescent="0.25">
      <c r="D23" s="5" t="s">
        <v>194</v>
      </c>
      <c r="E23" t="s">
        <v>225</v>
      </c>
      <c r="F23" t="s">
        <v>226</v>
      </c>
      <c r="G23" t="s">
        <v>227</v>
      </c>
      <c r="H23" t="s">
        <v>228</v>
      </c>
      <c r="I23" t="s">
        <v>229</v>
      </c>
      <c r="J23" t="s">
        <v>614</v>
      </c>
      <c r="K23" t="s">
        <v>615</v>
      </c>
      <c r="L23" t="s">
        <v>230</v>
      </c>
      <c r="M23" t="s">
        <v>231</v>
      </c>
      <c r="N23" t="s">
        <v>232</v>
      </c>
      <c r="O23" t="s">
        <v>233</v>
      </c>
      <c r="P23" t="s">
        <v>234</v>
      </c>
      <c r="Q23" t="s">
        <v>235</v>
      </c>
      <c r="R23" t="s">
        <v>236</v>
      </c>
      <c r="S23" t="s">
        <v>237</v>
      </c>
    </row>
    <row r="24" spans="4:19" x14ac:dyDescent="0.25">
      <c r="D24" s="6" t="s">
        <v>427</v>
      </c>
      <c r="E24" s="18">
        <v>77</v>
      </c>
      <c r="F24" s="18">
        <v>69</v>
      </c>
      <c r="G24" s="7">
        <v>0.89610389610389607</v>
      </c>
      <c r="H24" s="18">
        <v>56</v>
      </c>
      <c r="I24" s="7">
        <v>0.81159420289855078</v>
      </c>
      <c r="J24" s="18">
        <v>33</v>
      </c>
      <c r="K24" s="7">
        <v>0.5892857142857143</v>
      </c>
      <c r="L24" s="18">
        <v>0</v>
      </c>
      <c r="M24" s="7">
        <v>0</v>
      </c>
      <c r="N24" s="18">
        <v>2</v>
      </c>
      <c r="O24" s="7">
        <v>2.8985507246376812E-2</v>
      </c>
      <c r="P24" s="18">
        <v>1</v>
      </c>
      <c r="Q24" s="7">
        <v>1.4492753623188406E-2</v>
      </c>
      <c r="R24" s="18">
        <v>1</v>
      </c>
      <c r="S24" s="7">
        <v>1.4492753623188406E-2</v>
      </c>
    </row>
    <row r="25" spans="4:19" x14ac:dyDescent="0.25">
      <c r="D25" s="6" t="s">
        <v>441</v>
      </c>
      <c r="E25" s="18">
        <v>168</v>
      </c>
      <c r="F25" s="18">
        <v>141</v>
      </c>
      <c r="G25" s="7">
        <v>0.8392857142857143</v>
      </c>
      <c r="H25" s="18">
        <v>125</v>
      </c>
      <c r="I25" s="7">
        <v>0.88652482269503541</v>
      </c>
      <c r="J25" s="18">
        <v>32</v>
      </c>
      <c r="K25" s="7">
        <v>0.25600000000000001</v>
      </c>
      <c r="L25" s="18">
        <v>0</v>
      </c>
      <c r="M25" s="7">
        <v>0</v>
      </c>
      <c r="N25" s="18">
        <v>16</v>
      </c>
      <c r="O25" s="7">
        <v>0.11347517730496454</v>
      </c>
      <c r="P25" s="18">
        <v>1</v>
      </c>
      <c r="Q25" s="7">
        <v>7.0921985815602835E-3</v>
      </c>
      <c r="R25" s="18">
        <v>0</v>
      </c>
      <c r="S25" s="7">
        <v>0</v>
      </c>
    </row>
    <row r="26" spans="4:19" x14ac:dyDescent="0.25">
      <c r="D26" s="6" t="s">
        <v>444</v>
      </c>
      <c r="E26" s="18">
        <v>106</v>
      </c>
      <c r="F26" s="18">
        <v>100</v>
      </c>
      <c r="G26" s="7">
        <v>0.94339622641509435</v>
      </c>
      <c r="H26" s="18">
        <v>95</v>
      </c>
      <c r="I26" s="7">
        <v>0.95</v>
      </c>
      <c r="J26" s="18">
        <v>55</v>
      </c>
      <c r="K26" s="7">
        <v>0.57894736842105265</v>
      </c>
      <c r="L26" s="18">
        <v>0</v>
      </c>
      <c r="M26" s="7">
        <v>0</v>
      </c>
      <c r="N26" s="18">
        <v>4</v>
      </c>
      <c r="O26" s="7">
        <v>0.04</v>
      </c>
      <c r="P26" s="18">
        <v>2</v>
      </c>
      <c r="Q26" s="7">
        <v>0.02</v>
      </c>
      <c r="R26" s="18">
        <v>0</v>
      </c>
      <c r="S26" s="7">
        <v>0</v>
      </c>
    </row>
    <row r="27" spans="4:19" x14ac:dyDescent="0.25">
      <c r="D27" s="6" t="s">
        <v>405</v>
      </c>
      <c r="E27" s="18">
        <v>124</v>
      </c>
      <c r="F27" s="18">
        <v>115</v>
      </c>
      <c r="G27" s="7">
        <v>0.92741935483870963</v>
      </c>
      <c r="H27" s="18">
        <v>106</v>
      </c>
      <c r="I27" s="7">
        <v>0.92173913043478262</v>
      </c>
      <c r="J27" s="18">
        <v>73</v>
      </c>
      <c r="K27" s="7">
        <v>0.68867924528301883</v>
      </c>
      <c r="L27" s="18">
        <v>0</v>
      </c>
      <c r="M27" s="7">
        <v>0</v>
      </c>
      <c r="N27" s="18">
        <v>5</v>
      </c>
      <c r="O27" s="7">
        <v>4.3478260869565216E-2</v>
      </c>
      <c r="P27" s="18">
        <v>3</v>
      </c>
      <c r="Q27" s="7">
        <v>2.6086956521739129E-2</v>
      </c>
      <c r="R27" s="18">
        <v>0</v>
      </c>
      <c r="S27" s="7">
        <v>0</v>
      </c>
    </row>
    <row r="28" spans="4:19" x14ac:dyDescent="0.25">
      <c r="D28" s="6" t="s">
        <v>463</v>
      </c>
      <c r="E28" s="18">
        <v>112</v>
      </c>
      <c r="F28" s="18">
        <v>105</v>
      </c>
      <c r="G28" s="7">
        <v>0.9375</v>
      </c>
      <c r="H28" s="18">
        <v>99</v>
      </c>
      <c r="I28" s="7">
        <v>0.94285714285714284</v>
      </c>
      <c r="J28" s="18">
        <v>63</v>
      </c>
      <c r="K28" s="7">
        <v>0.63636363636363635</v>
      </c>
      <c r="L28" s="18">
        <v>0</v>
      </c>
      <c r="M28" s="7">
        <v>0</v>
      </c>
      <c r="N28" s="18">
        <v>1</v>
      </c>
      <c r="O28" s="7">
        <v>9.5238095238095247E-3</v>
      </c>
      <c r="P28" s="18">
        <v>1</v>
      </c>
      <c r="Q28" s="7">
        <v>9.5238095238095247E-3</v>
      </c>
      <c r="R28" s="18">
        <v>0</v>
      </c>
      <c r="S28" s="7">
        <v>0</v>
      </c>
    </row>
    <row r="29" spans="4:19" x14ac:dyDescent="0.25">
      <c r="D29" s="6" t="s">
        <v>571</v>
      </c>
      <c r="E29" s="18">
        <v>137</v>
      </c>
      <c r="F29" s="18">
        <v>119</v>
      </c>
      <c r="G29" s="7">
        <v>0.86861313868613144</v>
      </c>
      <c r="H29" s="18">
        <v>108</v>
      </c>
      <c r="I29" s="7">
        <v>0.90756302521008403</v>
      </c>
      <c r="J29" s="18">
        <v>54</v>
      </c>
      <c r="K29" s="7">
        <v>0.5</v>
      </c>
      <c r="L29" s="18">
        <v>0</v>
      </c>
      <c r="M29" s="7">
        <v>0</v>
      </c>
      <c r="N29" s="18">
        <v>9</v>
      </c>
      <c r="O29" s="7">
        <v>7.5630252100840331E-2</v>
      </c>
      <c r="P29" s="18">
        <v>3</v>
      </c>
      <c r="Q29" s="7">
        <v>2.5210084033613446E-2</v>
      </c>
      <c r="R29" s="18">
        <v>0</v>
      </c>
      <c r="S29" s="7">
        <v>0</v>
      </c>
    </row>
    <row r="30" spans="4:19" x14ac:dyDescent="0.25">
      <c r="D30" s="6" t="s">
        <v>484</v>
      </c>
      <c r="E30" s="18">
        <v>153</v>
      </c>
      <c r="F30" s="18">
        <v>137</v>
      </c>
      <c r="G30" s="7">
        <v>0.89542483660130723</v>
      </c>
      <c r="H30" s="18">
        <v>121</v>
      </c>
      <c r="I30" s="7">
        <v>0.88321167883211682</v>
      </c>
      <c r="J30" s="18">
        <v>50</v>
      </c>
      <c r="K30" s="7">
        <v>0.41322314049586778</v>
      </c>
      <c r="L30" s="18">
        <v>0</v>
      </c>
      <c r="M30" s="7">
        <v>0</v>
      </c>
      <c r="N30" s="18">
        <v>6</v>
      </c>
      <c r="O30" s="7">
        <v>4.3795620437956206E-2</v>
      </c>
      <c r="P30" s="18">
        <v>5</v>
      </c>
      <c r="Q30" s="7">
        <v>3.6496350364963501E-2</v>
      </c>
      <c r="R30" s="18">
        <v>0</v>
      </c>
      <c r="S30" s="7">
        <v>0</v>
      </c>
    </row>
    <row r="31" spans="4:19" x14ac:dyDescent="0.25">
      <c r="D31" s="6" t="s">
        <v>208</v>
      </c>
      <c r="E31" s="18">
        <v>877</v>
      </c>
      <c r="F31" s="18">
        <v>786</v>
      </c>
      <c r="G31" s="7">
        <v>0.89623717217787913</v>
      </c>
      <c r="H31" s="18">
        <v>710</v>
      </c>
      <c r="I31" s="7">
        <v>0.90330788804071249</v>
      </c>
      <c r="J31" s="18">
        <v>360</v>
      </c>
      <c r="K31" s="7">
        <v>0.50704225352112675</v>
      </c>
      <c r="L31" s="18">
        <v>0</v>
      </c>
      <c r="M31" s="7">
        <v>0</v>
      </c>
      <c r="N31" s="18">
        <v>43</v>
      </c>
      <c r="O31" s="7">
        <v>5.4707379134860054E-2</v>
      </c>
      <c r="P31" s="18">
        <v>16</v>
      </c>
      <c r="Q31" s="7">
        <v>2.0356234096692113E-2</v>
      </c>
      <c r="R31" s="18">
        <v>1</v>
      </c>
      <c r="S31" s="7">
        <v>1.2722646310432571E-3</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44739</v>
      </c>
    </row>
    <row r="3" spans="2:4" ht="32.25" customHeight="1" x14ac:dyDescent="0.25"/>
    <row r="21" spans="4:19" ht="60" x14ac:dyDescent="0.25">
      <c r="D21" s="8"/>
      <c r="E21" s="9" t="s">
        <v>238</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01.2 Residential/Care home immunosuppressed patients",$D$23)</f>
        <v>229</v>
      </c>
      <c r="F22" s="13">
        <f>GETPIVOTDATA("Sum of 01.2f Second Vaccination",$D$23)</f>
        <v>212</v>
      </c>
      <c r="G22" s="14">
        <f>GETPIVOTDATA("Sum of 01.2f%",$D$23)</f>
        <v>0.92576419213973804</v>
      </c>
      <c r="H22" s="13">
        <f>GETPIVOTDATA("Sum of 01.2a Vaccinated (Booster)",$D$23)</f>
        <v>200</v>
      </c>
      <c r="I22" s="14">
        <f>GETPIVOTDATA("Sum of 01.2a%",$D$23)</f>
        <v>0.94339622641509435</v>
      </c>
      <c r="J22" s="13">
        <f>GETPIVOTDATA("01.2g Second Booster Vaccination",$D$23)</f>
        <v>111</v>
      </c>
      <c r="K22" s="14">
        <f>GETPIVOTDATA("Sum of 01.2g%",$D$23)</f>
        <v>0.55500000000000005</v>
      </c>
      <c r="L22" s="13">
        <f>GETPIVOTDATA("Sum of 01.2b Contraindicated (inc allergies, exclu vaccinated)",$D$23)</f>
        <v>0</v>
      </c>
      <c r="M22" s="14">
        <f>GETPIVOTDATA("Sum of 01.2b%",$D$23)</f>
        <v>0</v>
      </c>
      <c r="N22" s="13">
        <f>GETPIVOTDATA("Sum of 01.2c Declined (excl vaccinated or contraindicated)",$D$23)</f>
        <v>11</v>
      </c>
      <c r="O22" s="14">
        <f>GETPIVOTDATA("Sum of 01.2c%",$D$23)</f>
        <v>5.1886792452830191E-2</v>
      </c>
      <c r="P22" s="13">
        <f>GETPIVOTDATA("Sum of 01.2d Invited no outcome (excl vac, contr, decl)",$D$23)</f>
        <v>3</v>
      </c>
      <c r="Q22" s="14">
        <f>GETPIVOTDATA("Sum of 01.2d%",$D$23)</f>
        <v>1.4150943396226415E-2</v>
      </c>
      <c r="R22" s="13">
        <f>GETPIVOTDATA("Sum of 01.2e No contact coded [CALL]",$D$23)</f>
        <v>0</v>
      </c>
      <c r="S22" s="14">
        <f>GETPIVOTDATA("Sum of 01.2e%",$D$23)</f>
        <v>0</v>
      </c>
    </row>
    <row r="23" spans="4:19" hidden="1" x14ac:dyDescent="0.25">
      <c r="D23" s="5" t="s">
        <v>194</v>
      </c>
      <c r="E23" t="s">
        <v>239</v>
      </c>
      <c r="F23" t="s">
        <v>240</v>
      </c>
      <c r="G23" t="s">
        <v>241</v>
      </c>
      <c r="H23" t="s">
        <v>242</v>
      </c>
      <c r="I23" t="s">
        <v>243</v>
      </c>
      <c r="J23" t="s">
        <v>616</v>
      </c>
      <c r="K23" t="s">
        <v>617</v>
      </c>
      <c r="L23" t="s">
        <v>244</v>
      </c>
      <c r="M23" t="s">
        <v>245</v>
      </c>
      <c r="N23" t="s">
        <v>246</v>
      </c>
      <c r="O23" t="s">
        <v>247</v>
      </c>
      <c r="P23" t="s">
        <v>248</v>
      </c>
      <c r="Q23" t="s">
        <v>249</v>
      </c>
      <c r="R23" t="s">
        <v>250</v>
      </c>
      <c r="S23" t="s">
        <v>251</v>
      </c>
    </row>
    <row r="24" spans="4:19" x14ac:dyDescent="0.25">
      <c r="D24" s="6" t="s">
        <v>427</v>
      </c>
      <c r="E24" s="18">
        <v>35</v>
      </c>
      <c r="F24" s="18">
        <v>34</v>
      </c>
      <c r="G24" s="7">
        <v>0.97142857142857142</v>
      </c>
      <c r="H24" s="18">
        <v>33</v>
      </c>
      <c r="I24" s="7">
        <v>0.97058823529411764</v>
      </c>
      <c r="J24" s="18">
        <v>21</v>
      </c>
      <c r="K24" s="7">
        <v>0.63636363636363635</v>
      </c>
      <c r="L24" s="18">
        <v>0</v>
      </c>
      <c r="M24" s="7">
        <v>0</v>
      </c>
      <c r="N24" s="18">
        <v>0</v>
      </c>
      <c r="O24" s="7">
        <v>0</v>
      </c>
      <c r="P24" s="18">
        <v>0</v>
      </c>
      <c r="Q24" s="7">
        <v>0</v>
      </c>
      <c r="R24" s="18">
        <v>0</v>
      </c>
      <c r="S24" s="7">
        <v>0</v>
      </c>
    </row>
    <row r="25" spans="4:19" x14ac:dyDescent="0.25">
      <c r="D25" s="6" t="s">
        <v>441</v>
      </c>
      <c r="E25" s="18">
        <v>25</v>
      </c>
      <c r="F25" s="18">
        <v>25</v>
      </c>
      <c r="G25" s="7">
        <v>1</v>
      </c>
      <c r="H25" s="18">
        <v>24</v>
      </c>
      <c r="I25" s="7">
        <v>0.96</v>
      </c>
      <c r="J25" s="18">
        <v>12</v>
      </c>
      <c r="K25" s="7">
        <v>0.5</v>
      </c>
      <c r="L25" s="18">
        <v>0</v>
      </c>
      <c r="M25" s="7">
        <v>0</v>
      </c>
      <c r="N25" s="18">
        <v>0</v>
      </c>
      <c r="O25" s="7">
        <v>0</v>
      </c>
      <c r="P25" s="18">
        <v>0</v>
      </c>
      <c r="Q25" s="7">
        <v>0</v>
      </c>
      <c r="R25" s="18">
        <v>0</v>
      </c>
      <c r="S25" s="7">
        <v>0</v>
      </c>
    </row>
    <row r="26" spans="4:19" x14ac:dyDescent="0.25">
      <c r="D26" s="6" t="s">
        <v>444</v>
      </c>
      <c r="E26" s="18">
        <v>40</v>
      </c>
      <c r="F26" s="18">
        <v>37</v>
      </c>
      <c r="G26" s="7">
        <v>0.92500000000000004</v>
      </c>
      <c r="H26" s="18">
        <v>35</v>
      </c>
      <c r="I26" s="7">
        <v>0.94594594594594594</v>
      </c>
      <c r="J26" s="18">
        <v>24</v>
      </c>
      <c r="K26" s="7">
        <v>0.68571428571428572</v>
      </c>
      <c r="L26" s="18">
        <v>0</v>
      </c>
      <c r="M26" s="7">
        <v>0</v>
      </c>
      <c r="N26" s="18">
        <v>3</v>
      </c>
      <c r="O26" s="7">
        <v>8.1081081081081086E-2</v>
      </c>
      <c r="P26" s="18">
        <v>0</v>
      </c>
      <c r="Q26" s="7">
        <v>0</v>
      </c>
      <c r="R26" s="18">
        <v>0</v>
      </c>
      <c r="S26" s="7">
        <v>0</v>
      </c>
    </row>
    <row r="27" spans="4:19" x14ac:dyDescent="0.25">
      <c r="D27" s="6" t="s">
        <v>405</v>
      </c>
      <c r="E27" s="18">
        <v>32</v>
      </c>
      <c r="F27" s="18">
        <v>30</v>
      </c>
      <c r="G27" s="7">
        <v>0.9375</v>
      </c>
      <c r="H27" s="18">
        <v>28</v>
      </c>
      <c r="I27" s="7">
        <v>0.93333333333333335</v>
      </c>
      <c r="J27" s="18">
        <v>15</v>
      </c>
      <c r="K27" s="7">
        <v>0.5357142857142857</v>
      </c>
      <c r="L27" s="18">
        <v>0</v>
      </c>
      <c r="M27" s="7">
        <v>0</v>
      </c>
      <c r="N27" s="18">
        <v>2</v>
      </c>
      <c r="O27" s="7">
        <v>6.6666666666666666E-2</v>
      </c>
      <c r="P27" s="18">
        <v>0</v>
      </c>
      <c r="Q27" s="7">
        <v>0</v>
      </c>
      <c r="R27" s="18">
        <v>0</v>
      </c>
      <c r="S27" s="7">
        <v>0</v>
      </c>
    </row>
    <row r="28" spans="4:19" x14ac:dyDescent="0.25">
      <c r="D28" s="6" t="s">
        <v>463</v>
      </c>
      <c r="E28" s="18">
        <v>36</v>
      </c>
      <c r="F28" s="18">
        <v>33</v>
      </c>
      <c r="G28" s="7">
        <v>0.91666666666666663</v>
      </c>
      <c r="H28" s="18">
        <v>30</v>
      </c>
      <c r="I28" s="7">
        <v>0.90909090909090906</v>
      </c>
      <c r="J28" s="18">
        <v>13</v>
      </c>
      <c r="K28" s="7">
        <v>0.43333333333333335</v>
      </c>
      <c r="L28" s="18">
        <v>0</v>
      </c>
      <c r="M28" s="7">
        <v>0</v>
      </c>
      <c r="N28" s="18">
        <v>2</v>
      </c>
      <c r="O28" s="7">
        <v>6.0606060606060608E-2</v>
      </c>
      <c r="P28" s="18">
        <v>0</v>
      </c>
      <c r="Q28" s="7">
        <v>0</v>
      </c>
      <c r="R28" s="18">
        <v>0</v>
      </c>
      <c r="S28" s="7">
        <v>0</v>
      </c>
    </row>
    <row r="29" spans="4:19" x14ac:dyDescent="0.25">
      <c r="D29" s="6" t="s">
        <v>571</v>
      </c>
      <c r="E29" s="18">
        <v>32</v>
      </c>
      <c r="F29" s="18">
        <v>29</v>
      </c>
      <c r="G29" s="7">
        <v>0.90625</v>
      </c>
      <c r="H29" s="18">
        <v>27</v>
      </c>
      <c r="I29" s="7">
        <v>0.93103448275862066</v>
      </c>
      <c r="J29" s="18">
        <v>13</v>
      </c>
      <c r="K29" s="7">
        <v>0.48148148148148145</v>
      </c>
      <c r="L29" s="18">
        <v>0</v>
      </c>
      <c r="M29" s="7">
        <v>0</v>
      </c>
      <c r="N29" s="18">
        <v>2</v>
      </c>
      <c r="O29" s="7">
        <v>6.8965517241379309E-2</v>
      </c>
      <c r="P29" s="18">
        <v>0</v>
      </c>
      <c r="Q29" s="7">
        <v>0</v>
      </c>
      <c r="R29" s="18">
        <v>0</v>
      </c>
      <c r="S29" s="7">
        <v>0</v>
      </c>
    </row>
    <row r="30" spans="4:19" x14ac:dyDescent="0.25">
      <c r="D30" s="6" t="s">
        <v>484</v>
      </c>
      <c r="E30" s="18">
        <v>29</v>
      </c>
      <c r="F30" s="18">
        <v>24</v>
      </c>
      <c r="G30" s="7">
        <v>0.82758620689655171</v>
      </c>
      <c r="H30" s="18">
        <v>23</v>
      </c>
      <c r="I30" s="7">
        <v>0.95833333333333337</v>
      </c>
      <c r="J30" s="18">
        <v>13</v>
      </c>
      <c r="K30" s="7">
        <v>0.56521739130434778</v>
      </c>
      <c r="L30" s="18">
        <v>0</v>
      </c>
      <c r="M30" s="7">
        <v>0</v>
      </c>
      <c r="N30" s="18">
        <v>2</v>
      </c>
      <c r="O30" s="7">
        <v>8.3333333333333329E-2</v>
      </c>
      <c r="P30" s="18">
        <v>3</v>
      </c>
      <c r="Q30" s="7">
        <v>0.125</v>
      </c>
      <c r="R30" s="18">
        <v>0</v>
      </c>
      <c r="S30" s="7">
        <v>0</v>
      </c>
    </row>
    <row r="31" spans="4:19" x14ac:dyDescent="0.25">
      <c r="D31" s="6" t="s">
        <v>208</v>
      </c>
      <c r="E31" s="18">
        <v>229</v>
      </c>
      <c r="F31" s="18">
        <v>212</v>
      </c>
      <c r="G31" s="7">
        <v>0.92576419213973804</v>
      </c>
      <c r="H31" s="18">
        <v>200</v>
      </c>
      <c r="I31" s="7">
        <v>0.94339622641509435</v>
      </c>
      <c r="J31" s="18">
        <v>111</v>
      </c>
      <c r="K31" s="7">
        <v>0.55500000000000005</v>
      </c>
      <c r="L31" s="18">
        <v>0</v>
      </c>
      <c r="M31" s="7">
        <v>0</v>
      </c>
      <c r="N31" s="18">
        <v>11</v>
      </c>
      <c r="O31" s="7">
        <v>5.1886792452830191E-2</v>
      </c>
      <c r="P31" s="18">
        <v>3</v>
      </c>
      <c r="Q31" s="7">
        <v>1.4150943396226415E-2</v>
      </c>
      <c r="R31" s="18">
        <v>0</v>
      </c>
      <c r="S31" s="7">
        <v>0</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252</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02 Older adults residing in a care home (exc immunosuppressed)",$D$23)</f>
        <v>4414</v>
      </c>
      <c r="F22" s="13">
        <f>GETPIVOTDATA("Sum of 02f Second Vaccination",$D$23)</f>
        <v>4064</v>
      </c>
      <c r="G22" s="14">
        <f>GETPIVOTDATA("Sum of 02f%",$D$23)</f>
        <v>0.92070684186678753</v>
      </c>
      <c r="H22" s="13">
        <f>GETPIVOTDATA("Sum of 02a Vaccinated (Booster)",$D$23)</f>
        <v>3797</v>
      </c>
      <c r="I22" s="14">
        <f>GETPIVOTDATA("Sum of 02a%",$D$23)</f>
        <v>0.93430118110236215</v>
      </c>
      <c r="J22" s="13">
        <f>GETPIVOTDATA("Sum of 02b Contraindicated (inc allergies, exclu vaccinated)",$D$23)</f>
        <v>0</v>
      </c>
      <c r="K22" s="14">
        <f>GETPIVOTDATA("Sum of 02b%",$D$23)</f>
        <v>0</v>
      </c>
      <c r="L22" s="13">
        <f>GETPIVOTDATA("Sum of 02c Declined (excl vaccinated or contraindicated)",$D$23)</f>
        <v>137</v>
      </c>
      <c r="M22" s="14">
        <f>GETPIVOTDATA("Sum of 02c%",$D$23)</f>
        <v>3.3710629921259845E-2</v>
      </c>
      <c r="N22" s="13">
        <f>GETPIVOTDATA("Sum of 02d Invited no outcome (excl vac, contr, decl)",$D$23)</f>
        <v>44</v>
      </c>
      <c r="O22" s="14">
        <f>GETPIVOTDATA("Sum of 02d%",$D$23)</f>
        <v>1.0826771653543307E-2</v>
      </c>
      <c r="P22" s="13">
        <f>GETPIVOTDATA("Sum of 02e No contact coded [CALL]",$D$23)</f>
        <v>55</v>
      </c>
      <c r="Q22" s="14">
        <f>GETPIVOTDATA("Sum of 02e%",$D$23)</f>
        <v>1.3533464566929134E-2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18">
        <v>687</v>
      </c>
      <c r="F24" s="18">
        <v>622</v>
      </c>
      <c r="G24" s="7">
        <v>0.90538573508005826</v>
      </c>
      <c r="H24" s="18">
        <v>580</v>
      </c>
      <c r="I24" s="7">
        <v>0.932475884244373</v>
      </c>
      <c r="J24" s="18">
        <v>0</v>
      </c>
      <c r="K24" s="7">
        <v>0</v>
      </c>
      <c r="L24" s="18">
        <v>24</v>
      </c>
      <c r="M24" s="7">
        <v>3.8585209003215437E-2</v>
      </c>
      <c r="N24" s="18">
        <v>7</v>
      </c>
      <c r="O24" s="7">
        <v>1.1254019292604502E-2</v>
      </c>
      <c r="P24" s="18">
        <v>9</v>
      </c>
      <c r="Q24" s="7">
        <v>1.4469453376205787E-2</v>
      </c>
    </row>
    <row r="25" spans="4:17" x14ac:dyDescent="0.25">
      <c r="D25" s="6" t="s">
        <v>441</v>
      </c>
      <c r="E25" s="18">
        <v>260</v>
      </c>
      <c r="F25" s="18">
        <v>234</v>
      </c>
      <c r="G25" s="7">
        <v>0.9</v>
      </c>
      <c r="H25" s="18">
        <v>214</v>
      </c>
      <c r="I25" s="7">
        <v>0.9145299145299145</v>
      </c>
      <c r="J25" s="18">
        <v>0</v>
      </c>
      <c r="K25" s="7">
        <v>0</v>
      </c>
      <c r="L25" s="18">
        <v>11</v>
      </c>
      <c r="M25" s="7">
        <v>4.7008547008547008E-2</v>
      </c>
      <c r="N25" s="18">
        <v>4</v>
      </c>
      <c r="O25" s="7">
        <v>1.7094017094017096E-2</v>
      </c>
      <c r="P25" s="18">
        <v>5</v>
      </c>
      <c r="Q25" s="7">
        <v>2.1367521367521368E-2</v>
      </c>
    </row>
    <row r="26" spans="4:17" x14ac:dyDescent="0.25">
      <c r="D26" s="6" t="s">
        <v>444</v>
      </c>
      <c r="E26" s="18">
        <v>1001</v>
      </c>
      <c r="F26" s="18">
        <v>948</v>
      </c>
      <c r="G26" s="7">
        <v>0.94705294705294707</v>
      </c>
      <c r="H26" s="18">
        <v>920</v>
      </c>
      <c r="I26" s="7">
        <v>0.97046413502109707</v>
      </c>
      <c r="J26" s="18">
        <v>0</v>
      </c>
      <c r="K26" s="7">
        <v>0</v>
      </c>
      <c r="L26" s="18">
        <v>15</v>
      </c>
      <c r="M26" s="7">
        <v>1.5822784810126583E-2</v>
      </c>
      <c r="N26" s="18">
        <v>12</v>
      </c>
      <c r="O26" s="7">
        <v>1.2658227848101266E-2</v>
      </c>
      <c r="P26" s="18">
        <v>10</v>
      </c>
      <c r="Q26" s="7">
        <v>1.0548523206751054E-2</v>
      </c>
    </row>
    <row r="27" spans="4:17" x14ac:dyDescent="0.25">
      <c r="D27" s="6" t="s">
        <v>405</v>
      </c>
      <c r="E27" s="18">
        <v>442</v>
      </c>
      <c r="F27" s="18">
        <v>389</v>
      </c>
      <c r="G27" s="7">
        <v>0.88009049773755654</v>
      </c>
      <c r="H27" s="18">
        <v>355</v>
      </c>
      <c r="I27" s="7">
        <v>0.91259640102827766</v>
      </c>
      <c r="J27" s="18">
        <v>0</v>
      </c>
      <c r="K27" s="7">
        <v>0</v>
      </c>
      <c r="L27" s="18">
        <v>23</v>
      </c>
      <c r="M27" s="7">
        <v>5.9125964010282778E-2</v>
      </c>
      <c r="N27" s="18">
        <v>3</v>
      </c>
      <c r="O27" s="7">
        <v>7.7120822622107968E-3</v>
      </c>
      <c r="P27" s="18">
        <v>9</v>
      </c>
      <c r="Q27" s="7">
        <v>2.313624678663239E-2</v>
      </c>
    </row>
    <row r="28" spans="4:17" x14ac:dyDescent="0.25">
      <c r="D28" s="6" t="s">
        <v>463</v>
      </c>
      <c r="E28" s="18">
        <v>830</v>
      </c>
      <c r="F28" s="18">
        <v>762</v>
      </c>
      <c r="G28" s="7">
        <v>0.91807228915662653</v>
      </c>
      <c r="H28" s="18">
        <v>706</v>
      </c>
      <c r="I28" s="7">
        <v>0.92650918635170598</v>
      </c>
      <c r="J28" s="18">
        <v>0</v>
      </c>
      <c r="K28" s="7">
        <v>0</v>
      </c>
      <c r="L28" s="18">
        <v>32</v>
      </c>
      <c r="M28" s="7">
        <v>4.1994750656167978E-2</v>
      </c>
      <c r="N28" s="18">
        <v>1</v>
      </c>
      <c r="O28" s="7">
        <v>1.3123359580052493E-3</v>
      </c>
      <c r="P28" s="18">
        <v>13</v>
      </c>
      <c r="Q28" s="7">
        <v>1.7060367454068241E-2</v>
      </c>
    </row>
    <row r="29" spans="4:17" x14ac:dyDescent="0.25">
      <c r="D29" s="6" t="s">
        <v>571</v>
      </c>
      <c r="E29" s="18">
        <v>502</v>
      </c>
      <c r="F29" s="18">
        <v>468</v>
      </c>
      <c r="G29" s="7">
        <v>0.9322709163346613</v>
      </c>
      <c r="H29" s="18">
        <v>415</v>
      </c>
      <c r="I29" s="7">
        <v>0.88675213675213671</v>
      </c>
      <c r="J29" s="18">
        <v>0</v>
      </c>
      <c r="K29" s="7">
        <v>0</v>
      </c>
      <c r="L29" s="18">
        <v>15</v>
      </c>
      <c r="M29" s="7">
        <v>3.2051282051282048E-2</v>
      </c>
      <c r="N29" s="18">
        <v>4</v>
      </c>
      <c r="O29" s="7">
        <v>8.5470085470085479E-3</v>
      </c>
      <c r="P29" s="18">
        <v>5</v>
      </c>
      <c r="Q29" s="7">
        <v>1.0683760683760684E-2</v>
      </c>
    </row>
    <row r="30" spans="4:17" x14ac:dyDescent="0.25">
      <c r="D30" s="6" t="s">
        <v>484</v>
      </c>
      <c r="E30" s="18">
        <v>692</v>
      </c>
      <c r="F30" s="18">
        <v>641</v>
      </c>
      <c r="G30" s="7">
        <v>0.92630057803468213</v>
      </c>
      <c r="H30" s="18">
        <v>607</v>
      </c>
      <c r="I30" s="7">
        <v>0.94695787831513256</v>
      </c>
      <c r="J30" s="18">
        <v>0</v>
      </c>
      <c r="K30" s="7">
        <v>0</v>
      </c>
      <c r="L30" s="18">
        <v>17</v>
      </c>
      <c r="M30" s="7">
        <v>2.6521060842433698E-2</v>
      </c>
      <c r="N30" s="18">
        <v>13</v>
      </c>
      <c r="O30" s="7">
        <v>2.0280811232449299E-2</v>
      </c>
      <c r="P30" s="18">
        <v>4</v>
      </c>
      <c r="Q30" s="7">
        <v>6.2402496099843996E-3</v>
      </c>
    </row>
    <row r="31" spans="4:17" x14ac:dyDescent="0.25">
      <c r="D31" s="6" t="s">
        <v>208</v>
      </c>
      <c r="E31" s="18">
        <v>4414</v>
      </c>
      <c r="F31" s="18">
        <v>4064</v>
      </c>
      <c r="G31" s="7">
        <v>0.92070684186678753</v>
      </c>
      <c r="H31" s="18">
        <v>3797</v>
      </c>
      <c r="I31" s="7">
        <v>0.93430118110236215</v>
      </c>
      <c r="J31" s="18">
        <v>0</v>
      </c>
      <c r="K31" s="7">
        <v>0</v>
      </c>
      <c r="L31" s="18">
        <v>137</v>
      </c>
      <c r="M31" s="7">
        <v>3.3710629921259845E-2</v>
      </c>
      <c r="N31" s="18">
        <v>44</v>
      </c>
      <c r="O31" s="7">
        <v>1.0826771653543307E-2</v>
      </c>
      <c r="P31" s="18">
        <v>55</v>
      </c>
      <c r="Q31" s="7">
        <v>1.3533464566929134E-2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266</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03 Adults aged 70 yrs or over",$D$23)</f>
        <v>125940</v>
      </c>
      <c r="F22" s="13">
        <f>GETPIVOTDATA("Sum of 03f Second Vaccination",$D$23)</f>
        <v>111815</v>
      </c>
      <c r="G22" s="14">
        <f>GETPIVOTDATA("Sum of 03f%",$D$23)</f>
        <v>0.88784341750039697</v>
      </c>
      <c r="H22" s="13">
        <f>GETPIVOTDATA("Sum of 03a Vaccinated (Booster)",$D$23)</f>
        <v>103194</v>
      </c>
      <c r="I22" s="14">
        <f>GETPIVOTDATA("Sum of 03a%",$D$23)</f>
        <v>0.92289943209766134</v>
      </c>
      <c r="J22" s="13">
        <f>GETPIVOTDATA("Sum of 03b Contraindicated (inc allergies, exclu vaccinated)",$D$23)</f>
        <v>6</v>
      </c>
      <c r="K22" s="14">
        <f>GETPIVOTDATA("Sum of 03b%",$D$23)</f>
        <v>5.3660063497741805E-5</v>
      </c>
      <c r="L22" s="13">
        <f>GETPIVOTDATA("Sum of 03c Declined (excl vaccinated or contraindicated)",$D$23)</f>
        <v>5898</v>
      </c>
      <c r="M22" s="14">
        <f>GETPIVOTDATA("Sum of 03c%",$D$23)</f>
        <v>5.2747842418280198E-2</v>
      </c>
      <c r="N22" s="13">
        <f>GETPIVOTDATA("Sum of 03d Invited no outcome (excl vac, contr, decl)",$D$23)</f>
        <v>3645</v>
      </c>
      <c r="O22" s="14">
        <f>GETPIVOTDATA("Sum of 03d%",$D$23)</f>
        <v>3.2598488574878147E-2</v>
      </c>
      <c r="P22" s="13">
        <f>GETPIVOTDATA("Sum of 03e No contact coded [CALL]",$D$23)</f>
        <v>2790</v>
      </c>
      <c r="Q22" s="14">
        <f>GETPIVOTDATA("Sum of 03e%",$D$23)</f>
        <v>2.495192952644994E-2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18">
        <v>11160</v>
      </c>
      <c r="F24" s="18">
        <v>9681</v>
      </c>
      <c r="G24" s="7">
        <v>0.86747311827956985</v>
      </c>
      <c r="H24" s="18">
        <v>8790</v>
      </c>
      <c r="I24" s="7">
        <v>0.90796405330027885</v>
      </c>
      <c r="J24" s="18">
        <v>0</v>
      </c>
      <c r="K24" s="7">
        <v>0</v>
      </c>
      <c r="L24" s="18">
        <v>489</v>
      </c>
      <c r="M24" s="7">
        <v>5.0511310814998447E-2</v>
      </c>
      <c r="N24" s="18">
        <v>332</v>
      </c>
      <c r="O24" s="7">
        <v>3.4293977894845576E-2</v>
      </c>
      <c r="P24" s="18">
        <v>476</v>
      </c>
      <c r="Q24" s="7">
        <v>4.9168474331164135E-2</v>
      </c>
    </row>
    <row r="25" spans="4:17" x14ac:dyDescent="0.25">
      <c r="D25" s="6" t="s">
        <v>441</v>
      </c>
      <c r="E25" s="18">
        <v>13312</v>
      </c>
      <c r="F25" s="18">
        <v>11229</v>
      </c>
      <c r="G25" s="7">
        <v>0.84352463942307687</v>
      </c>
      <c r="H25" s="18">
        <v>9933</v>
      </c>
      <c r="I25" s="7">
        <v>0.88458455784130374</v>
      </c>
      <c r="J25" s="18">
        <v>3</v>
      </c>
      <c r="K25" s="7">
        <v>2.6716537536735242E-4</v>
      </c>
      <c r="L25" s="18">
        <v>1151</v>
      </c>
      <c r="M25" s="7">
        <v>0.10250244901594087</v>
      </c>
      <c r="N25" s="18">
        <v>535</v>
      </c>
      <c r="O25" s="7">
        <v>4.7644491940511173E-2</v>
      </c>
      <c r="P25" s="18">
        <v>146</v>
      </c>
      <c r="Q25" s="7">
        <v>1.3002048267877816E-2</v>
      </c>
    </row>
    <row r="26" spans="4:17" x14ac:dyDescent="0.25">
      <c r="D26" s="6" t="s">
        <v>444</v>
      </c>
      <c r="E26" s="18">
        <v>31891</v>
      </c>
      <c r="F26" s="18">
        <v>29884</v>
      </c>
      <c r="G26" s="7">
        <v>0.93706688407387662</v>
      </c>
      <c r="H26" s="18">
        <v>28900</v>
      </c>
      <c r="I26" s="7">
        <v>0.96707268103332888</v>
      </c>
      <c r="J26" s="18">
        <v>0</v>
      </c>
      <c r="K26" s="7">
        <v>0</v>
      </c>
      <c r="L26" s="18">
        <v>659</v>
      </c>
      <c r="M26" s="7">
        <v>2.2051934145362068E-2</v>
      </c>
      <c r="N26" s="18">
        <v>486</v>
      </c>
      <c r="O26" s="7">
        <v>1.6262883148172935E-2</v>
      </c>
      <c r="P26" s="18">
        <v>565</v>
      </c>
      <c r="Q26" s="7">
        <v>1.8906438227814217E-2</v>
      </c>
    </row>
    <row r="27" spans="4:17" x14ac:dyDescent="0.25">
      <c r="D27" s="6" t="s">
        <v>405</v>
      </c>
      <c r="E27" s="18">
        <v>15581</v>
      </c>
      <c r="F27" s="18">
        <v>13173</v>
      </c>
      <c r="G27" s="7">
        <v>0.84545279507091975</v>
      </c>
      <c r="H27" s="18">
        <v>11538</v>
      </c>
      <c r="I27" s="7">
        <v>0.87588248690503301</v>
      </c>
      <c r="J27" s="18">
        <v>2</v>
      </c>
      <c r="K27" s="7">
        <v>1.5182570409170274E-4</v>
      </c>
      <c r="L27" s="18">
        <v>1045</v>
      </c>
      <c r="M27" s="7">
        <v>7.9328930387914678E-2</v>
      </c>
      <c r="N27" s="18">
        <v>695</v>
      </c>
      <c r="O27" s="7">
        <v>5.2759432171866696E-2</v>
      </c>
      <c r="P27" s="18">
        <v>353</v>
      </c>
      <c r="Q27" s="7">
        <v>2.6797236772185529E-2</v>
      </c>
    </row>
    <row r="28" spans="4:17" x14ac:dyDescent="0.25">
      <c r="D28" s="6" t="s">
        <v>463</v>
      </c>
      <c r="E28" s="18">
        <v>24534</v>
      </c>
      <c r="F28" s="18">
        <v>22219</v>
      </c>
      <c r="G28" s="7">
        <v>0.90564115105567788</v>
      </c>
      <c r="H28" s="18">
        <v>20979</v>
      </c>
      <c r="I28" s="7">
        <v>0.94419190782663487</v>
      </c>
      <c r="J28" s="18">
        <v>0</v>
      </c>
      <c r="K28" s="7">
        <v>0</v>
      </c>
      <c r="L28" s="18">
        <v>990</v>
      </c>
      <c r="M28" s="7">
        <v>4.4556460686799589E-2</v>
      </c>
      <c r="N28" s="18">
        <v>550</v>
      </c>
      <c r="O28" s="7">
        <v>2.4753589270444215E-2</v>
      </c>
      <c r="P28" s="18">
        <v>506</v>
      </c>
      <c r="Q28" s="7">
        <v>2.2773302128808678E-2</v>
      </c>
    </row>
    <row r="29" spans="4:17" x14ac:dyDescent="0.25">
      <c r="D29" s="6" t="s">
        <v>571</v>
      </c>
      <c r="E29" s="18">
        <v>10769</v>
      </c>
      <c r="F29" s="18">
        <v>9376</v>
      </c>
      <c r="G29" s="7">
        <v>0.87064722815488904</v>
      </c>
      <c r="H29" s="18">
        <v>8144</v>
      </c>
      <c r="I29" s="7">
        <v>0.8686006825938567</v>
      </c>
      <c r="J29" s="18">
        <v>0</v>
      </c>
      <c r="K29" s="7">
        <v>0</v>
      </c>
      <c r="L29" s="18">
        <v>625</v>
      </c>
      <c r="M29" s="7">
        <v>6.6659556313993173E-2</v>
      </c>
      <c r="N29" s="18">
        <v>311</v>
      </c>
      <c r="O29" s="7">
        <v>3.3169795221843004E-2</v>
      </c>
      <c r="P29" s="18">
        <v>227</v>
      </c>
      <c r="Q29" s="7">
        <v>2.421075085324232E-2</v>
      </c>
    </row>
    <row r="30" spans="4:17" x14ac:dyDescent="0.25">
      <c r="D30" s="6" t="s">
        <v>484</v>
      </c>
      <c r="E30" s="18">
        <v>18693</v>
      </c>
      <c r="F30" s="18">
        <v>16253</v>
      </c>
      <c r="G30" s="7">
        <v>0.86946985502594554</v>
      </c>
      <c r="H30" s="18">
        <v>14910</v>
      </c>
      <c r="I30" s="7">
        <v>0.91736910108902969</v>
      </c>
      <c r="J30" s="18">
        <v>1</v>
      </c>
      <c r="K30" s="7">
        <v>6.1527102688734383E-5</v>
      </c>
      <c r="L30" s="18">
        <v>939</v>
      </c>
      <c r="M30" s="7">
        <v>5.7773949424721589E-2</v>
      </c>
      <c r="N30" s="18">
        <v>736</v>
      </c>
      <c r="O30" s="7">
        <v>4.5283947578908509E-2</v>
      </c>
      <c r="P30" s="18">
        <v>517</v>
      </c>
      <c r="Q30" s="7">
        <v>3.1809512090075681E-2</v>
      </c>
    </row>
    <row r="31" spans="4:17" x14ac:dyDescent="0.25">
      <c r="D31" s="6" t="s">
        <v>208</v>
      </c>
      <c r="E31" s="18">
        <v>125940</v>
      </c>
      <c r="F31" s="18">
        <v>111815</v>
      </c>
      <c r="G31" s="7">
        <v>0.88784341750039697</v>
      </c>
      <c r="H31" s="18">
        <v>103194</v>
      </c>
      <c r="I31" s="7">
        <v>0.92289943209766134</v>
      </c>
      <c r="J31" s="18">
        <v>6</v>
      </c>
      <c r="K31" s="7">
        <v>5.3660063497741805E-5</v>
      </c>
      <c r="L31" s="18">
        <v>5898</v>
      </c>
      <c r="M31" s="7">
        <v>5.2747842418280198E-2</v>
      </c>
      <c r="N31" s="18">
        <v>3645</v>
      </c>
      <c r="O31" s="7">
        <v>3.2598488574878147E-2</v>
      </c>
      <c r="P31" s="18">
        <v>2790</v>
      </c>
      <c r="Q31" s="7">
        <v>2.495192952644994E-2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280</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04 Adults aged 16 - 69 Clinically Extremely Vulnerable",$D$23)</f>
        <v>279293</v>
      </c>
      <c r="F22" s="13">
        <f>GETPIVOTDATA("Sum of 04f Second Vaccination",$D$23)</f>
        <v>219774</v>
      </c>
      <c r="G22" s="14">
        <f>GETPIVOTDATA("Sum of 04f%",$D$23)</f>
        <v>0.78689405033423676</v>
      </c>
      <c r="H22" s="13">
        <f>GETPIVOTDATA("Sum of 04a Vaccinated (Booster)",$D$23)</f>
        <v>160995</v>
      </c>
      <c r="I22" s="14">
        <f>GETPIVOTDATA("Sum of 04a%",$D$23)</f>
        <v>0.73254798110786534</v>
      </c>
      <c r="J22" s="13">
        <f>GETPIVOTDATA("Sum of 04b Contraindicated (inc allergies, exclu vaccinated)",$D$23)</f>
        <v>9</v>
      </c>
      <c r="K22" s="14">
        <f>GETPIVOTDATA("Sum of 04b%",$D$23)</f>
        <v>4.0951158917797373E-5</v>
      </c>
      <c r="L22" s="13">
        <f>GETPIVOTDATA("Sum of 04c Declined (excl vaccinated or contraindicated)",$D$23)</f>
        <v>13439</v>
      </c>
      <c r="M22" s="14">
        <f>GETPIVOTDATA("Sum of 04c%",$D$23)</f>
        <v>6.1149180521808767E-2</v>
      </c>
      <c r="N22" s="13">
        <f>GETPIVOTDATA("Sum of 04d Invited no outcome (excl vac, contr, decl)",$D$23)</f>
        <v>26861</v>
      </c>
      <c r="O22" s="14">
        <f>GETPIVOTDATA("Sum of 04d%",$D$23)</f>
        <v>0.12222100885455059</v>
      </c>
      <c r="P22" s="13">
        <f>GETPIVOTDATA("Sum of 04e No contact coded [CALL]",$D$23)</f>
        <v>9738</v>
      </c>
      <c r="Q22" s="14">
        <f>GETPIVOTDATA("Sum of 04e%",$D$23)</f>
        <v>4.4309153949056761E-2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18">
        <v>28257</v>
      </c>
      <c r="F24" s="18">
        <v>22428</v>
      </c>
      <c r="G24" s="7">
        <v>0.79371483172311286</v>
      </c>
      <c r="H24" s="18">
        <v>15771</v>
      </c>
      <c r="I24" s="7">
        <v>0.70318352059925093</v>
      </c>
      <c r="J24" s="18">
        <v>3</v>
      </c>
      <c r="K24" s="7">
        <v>1.3376136971642589E-4</v>
      </c>
      <c r="L24" s="18">
        <v>855</v>
      </c>
      <c r="M24" s="7">
        <v>3.8121990369181381E-2</v>
      </c>
      <c r="N24" s="18">
        <v>1761</v>
      </c>
      <c r="O24" s="7">
        <v>7.8517924023542005E-2</v>
      </c>
      <c r="P24" s="18">
        <v>2281</v>
      </c>
      <c r="Q24" s="7">
        <v>0.10170322810772249</v>
      </c>
    </row>
    <row r="25" spans="4:17" x14ac:dyDescent="0.25">
      <c r="D25" s="6" t="s">
        <v>441</v>
      </c>
      <c r="E25" s="18">
        <v>41330</v>
      </c>
      <c r="F25" s="18">
        <v>30097</v>
      </c>
      <c r="G25" s="7">
        <v>0.7282119525768207</v>
      </c>
      <c r="H25" s="18">
        <v>21858</v>
      </c>
      <c r="I25" s="7">
        <v>0.72625178589228168</v>
      </c>
      <c r="J25" s="18">
        <v>2</v>
      </c>
      <c r="K25" s="7">
        <v>6.6451805827823365E-5</v>
      </c>
      <c r="L25" s="18">
        <v>4219</v>
      </c>
      <c r="M25" s="7">
        <v>0.1401800843937934</v>
      </c>
      <c r="N25" s="18">
        <v>4847</v>
      </c>
      <c r="O25" s="7">
        <v>0.16104595142372993</v>
      </c>
      <c r="P25" s="18">
        <v>707</v>
      </c>
      <c r="Q25" s="7">
        <v>2.349071336013556E-2</v>
      </c>
    </row>
    <row r="26" spans="4:17" x14ac:dyDescent="0.25">
      <c r="D26" s="6" t="s">
        <v>444</v>
      </c>
      <c r="E26" s="18">
        <v>15778</v>
      </c>
      <c r="F26" s="18">
        <v>13671</v>
      </c>
      <c r="G26" s="7">
        <v>0.86645962732919257</v>
      </c>
      <c r="H26" s="18">
        <v>11490</v>
      </c>
      <c r="I26" s="7">
        <v>0.84046521834540266</v>
      </c>
      <c r="J26" s="18">
        <v>0</v>
      </c>
      <c r="K26" s="7">
        <v>0</v>
      </c>
      <c r="L26" s="18">
        <v>427</v>
      </c>
      <c r="M26" s="7">
        <v>3.1233998975934461E-2</v>
      </c>
      <c r="N26" s="18">
        <v>760</v>
      </c>
      <c r="O26" s="7">
        <v>5.5592129324848222E-2</v>
      </c>
      <c r="P26" s="18">
        <v>490</v>
      </c>
      <c r="Q26" s="7">
        <v>3.5842293906810034E-2</v>
      </c>
    </row>
    <row r="27" spans="4:17" x14ac:dyDescent="0.25">
      <c r="D27" s="6" t="s">
        <v>405</v>
      </c>
      <c r="E27" s="18">
        <v>61376</v>
      </c>
      <c r="F27" s="18">
        <v>47694</v>
      </c>
      <c r="G27" s="7">
        <v>0.77707898852971846</v>
      </c>
      <c r="H27" s="18">
        <v>33944</v>
      </c>
      <c r="I27" s="7">
        <v>0.71170377825302977</v>
      </c>
      <c r="J27" s="18">
        <v>1</v>
      </c>
      <c r="K27" s="7">
        <v>2.0966997945234203E-5</v>
      </c>
      <c r="L27" s="18">
        <v>3271</v>
      </c>
      <c r="M27" s="7">
        <v>6.8583050278861066E-2</v>
      </c>
      <c r="N27" s="18">
        <v>6218</v>
      </c>
      <c r="O27" s="7">
        <v>0.13037279322346626</v>
      </c>
      <c r="P27" s="18">
        <v>1955</v>
      </c>
      <c r="Q27" s="7">
        <v>4.0990480982932863E-2</v>
      </c>
    </row>
    <row r="28" spans="4:17" x14ac:dyDescent="0.25">
      <c r="D28" s="6" t="s">
        <v>463</v>
      </c>
      <c r="E28" s="18">
        <v>44868</v>
      </c>
      <c r="F28" s="18">
        <v>37041</v>
      </c>
      <c r="G28" s="7">
        <v>0.82555496121957739</v>
      </c>
      <c r="H28" s="18">
        <v>28281</v>
      </c>
      <c r="I28" s="7">
        <v>0.76350530493237223</v>
      </c>
      <c r="J28" s="18">
        <v>0</v>
      </c>
      <c r="K28" s="7">
        <v>0</v>
      </c>
      <c r="L28" s="18">
        <v>1007</v>
      </c>
      <c r="M28" s="7">
        <v>2.7186091088253556E-2</v>
      </c>
      <c r="N28" s="18">
        <v>3920</v>
      </c>
      <c r="O28" s="7">
        <v>0.10582867633163251</v>
      </c>
      <c r="P28" s="18">
        <v>1619</v>
      </c>
      <c r="Q28" s="7">
        <v>4.3708323209416595E-2</v>
      </c>
    </row>
    <row r="29" spans="4:17" x14ac:dyDescent="0.25">
      <c r="D29" s="6" t="s">
        <v>571</v>
      </c>
      <c r="E29" s="18">
        <v>46167</v>
      </c>
      <c r="F29" s="18">
        <v>37153</v>
      </c>
      <c r="G29" s="7">
        <v>0.80475231225767319</v>
      </c>
      <c r="H29" s="18">
        <v>26419</v>
      </c>
      <c r="I29" s="7">
        <v>0.71108658789330603</v>
      </c>
      <c r="J29" s="18">
        <v>2</v>
      </c>
      <c r="K29" s="7">
        <v>5.3831453718407666E-5</v>
      </c>
      <c r="L29" s="18">
        <v>2004</v>
      </c>
      <c r="M29" s="7">
        <v>5.3939116625844483E-2</v>
      </c>
      <c r="N29" s="18">
        <v>4225</v>
      </c>
      <c r="O29" s="7">
        <v>0.1137189459801362</v>
      </c>
      <c r="P29" s="18">
        <v>949</v>
      </c>
      <c r="Q29" s="7">
        <v>2.5543024789384437E-2</v>
      </c>
    </row>
    <row r="30" spans="4:17" x14ac:dyDescent="0.25">
      <c r="D30" s="6" t="s">
        <v>484</v>
      </c>
      <c r="E30" s="18">
        <v>41517</v>
      </c>
      <c r="F30" s="18">
        <v>31690</v>
      </c>
      <c r="G30" s="7">
        <v>0.76330177999373749</v>
      </c>
      <c r="H30" s="18">
        <v>23232</v>
      </c>
      <c r="I30" s="7">
        <v>0.73310192489744397</v>
      </c>
      <c r="J30" s="18">
        <v>1</v>
      </c>
      <c r="K30" s="7">
        <v>3.1555695803092456E-5</v>
      </c>
      <c r="L30" s="18">
        <v>1656</v>
      </c>
      <c r="M30" s="7">
        <v>5.2256232249921111E-2</v>
      </c>
      <c r="N30" s="18">
        <v>5130</v>
      </c>
      <c r="O30" s="7">
        <v>0.16188071946986432</v>
      </c>
      <c r="P30" s="18">
        <v>1737</v>
      </c>
      <c r="Q30" s="7">
        <v>5.4812243609971598E-2</v>
      </c>
    </row>
    <row r="31" spans="4:17" x14ac:dyDescent="0.25">
      <c r="D31" s="6" t="s">
        <v>208</v>
      </c>
      <c r="E31" s="18">
        <v>279293</v>
      </c>
      <c r="F31" s="18">
        <v>219774</v>
      </c>
      <c r="G31" s="7">
        <v>0.78689405033423676</v>
      </c>
      <c r="H31" s="18">
        <v>160995</v>
      </c>
      <c r="I31" s="7">
        <v>0.73254798110786534</v>
      </c>
      <c r="J31" s="18">
        <v>9</v>
      </c>
      <c r="K31" s="7">
        <v>4.0951158917797373E-5</v>
      </c>
      <c r="L31" s="18">
        <v>13439</v>
      </c>
      <c r="M31" s="7">
        <v>6.1149180521808767E-2</v>
      </c>
      <c r="N31" s="18">
        <v>26861</v>
      </c>
      <c r="O31" s="7">
        <v>0.12222100885455059</v>
      </c>
      <c r="P31" s="18">
        <v>9738</v>
      </c>
      <c r="Q31" s="7">
        <v>4.4309153949056761E-2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209</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05 Adults aged 50 to 69 yrs",$D$23)</f>
        <v>266948</v>
      </c>
      <c r="F22" s="13">
        <f>GETPIVOTDATA("Sum of 05f Second Vaccination",$D$23)</f>
        <v>204314</v>
      </c>
      <c r="G22" s="14">
        <f>GETPIVOTDATA("Sum of 05f%",$D$23)</f>
        <v>0.76537003461348274</v>
      </c>
      <c r="H22" s="13">
        <f>GETPIVOTDATA("Sum of 05a Vaccinated (Booster)",$D$23)</f>
        <v>162045</v>
      </c>
      <c r="I22" s="14">
        <f>GETPIVOTDATA("Sum of 05a%",$D$23)</f>
        <v>0.79311745646407006</v>
      </c>
      <c r="J22" s="13">
        <f>GETPIVOTDATA("Sum of 05b Contraindicated (inc allergies, exclu vaccinated)",$D$23)</f>
        <v>3</v>
      </c>
      <c r="K22" s="14">
        <f>GETPIVOTDATA("Sum of 05b%",$D$23)</f>
        <v>1.4683281615552533E-5</v>
      </c>
      <c r="L22" s="13">
        <f>GETPIVOTDATA("Sum of 05c Declined (excl vaccinated or contraindicated)",$D$23)</f>
        <v>9138</v>
      </c>
      <c r="M22" s="14">
        <f>GETPIVOTDATA("Sum of 05c%",$D$23)</f>
        <v>4.4725275800973012E-2</v>
      </c>
      <c r="N22" s="13">
        <f>GETPIVOTDATA("Sum of 05d Invited no outcome (excl vac, contr, decl)",$D$23)</f>
        <v>27107</v>
      </c>
      <c r="O22" s="14">
        <f>GETPIVOTDATA("Sum of 05d%",$D$23)</f>
        <v>0.1326732382509275</v>
      </c>
      <c r="P22" s="13">
        <f>GETPIVOTDATA("Sum of 05e No contact coded [CALL]",$D$23)</f>
        <v>20478</v>
      </c>
      <c r="Q22" s="14">
        <f>GETPIVOTDATA("Sum of 05e%",$D$23)</f>
        <v>0.10022808030776158</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18">
        <v>28858</v>
      </c>
      <c r="F24" s="18">
        <v>21326</v>
      </c>
      <c r="G24" s="7">
        <v>0.73899785154896391</v>
      </c>
      <c r="H24" s="18">
        <v>15572</v>
      </c>
      <c r="I24" s="7">
        <v>0.73018850229766485</v>
      </c>
      <c r="J24" s="18">
        <v>0</v>
      </c>
      <c r="K24" s="7">
        <v>0</v>
      </c>
      <c r="L24" s="18">
        <v>627</v>
      </c>
      <c r="M24" s="7">
        <v>2.9400731501453625E-2</v>
      </c>
      <c r="N24" s="18">
        <v>1532</v>
      </c>
      <c r="O24" s="7">
        <v>7.1837194035449692E-2</v>
      </c>
      <c r="P24" s="18">
        <v>4718</v>
      </c>
      <c r="Q24" s="7">
        <v>0.22123229860264465</v>
      </c>
    </row>
    <row r="25" spans="4:17" x14ac:dyDescent="0.25">
      <c r="D25" s="6" t="s">
        <v>441</v>
      </c>
      <c r="E25" s="18">
        <v>34267</v>
      </c>
      <c r="F25" s="18">
        <v>24604</v>
      </c>
      <c r="G25" s="7">
        <v>0.71800857968307696</v>
      </c>
      <c r="H25" s="18">
        <v>18786</v>
      </c>
      <c r="I25" s="7">
        <v>0.76353438465290202</v>
      </c>
      <c r="J25" s="18">
        <v>0</v>
      </c>
      <c r="K25" s="7">
        <v>0</v>
      </c>
      <c r="L25" s="18">
        <v>2666</v>
      </c>
      <c r="M25" s="7">
        <v>0.10835636481872866</v>
      </c>
      <c r="N25" s="18">
        <v>5131</v>
      </c>
      <c r="O25" s="7">
        <v>0.20854332628840838</v>
      </c>
      <c r="P25" s="18">
        <v>941</v>
      </c>
      <c r="Q25" s="7">
        <v>3.8245813688831086E-2</v>
      </c>
    </row>
    <row r="26" spans="4:17" x14ac:dyDescent="0.25">
      <c r="D26" s="6" t="s">
        <v>444</v>
      </c>
      <c r="E26" s="18">
        <v>54633</v>
      </c>
      <c r="F26" s="18">
        <v>47579</v>
      </c>
      <c r="G26" s="7">
        <v>0.87088389801036004</v>
      </c>
      <c r="H26" s="18">
        <v>41873</v>
      </c>
      <c r="I26" s="7">
        <v>0.88007314151201155</v>
      </c>
      <c r="J26" s="18">
        <v>1</v>
      </c>
      <c r="K26" s="7">
        <v>2.1017675865402804E-5</v>
      </c>
      <c r="L26" s="18">
        <v>981</v>
      </c>
      <c r="M26" s="7">
        <v>2.0618340023960152E-2</v>
      </c>
      <c r="N26" s="18">
        <v>2803</v>
      </c>
      <c r="O26" s="7">
        <v>5.8912545450724059E-2</v>
      </c>
      <c r="P26" s="18">
        <v>2425</v>
      </c>
      <c r="Q26" s="7">
        <v>5.0967863973601799E-2</v>
      </c>
    </row>
    <row r="27" spans="4:17" x14ac:dyDescent="0.25">
      <c r="D27" s="6" t="s">
        <v>405</v>
      </c>
      <c r="E27" s="18">
        <v>40264</v>
      </c>
      <c r="F27" s="18">
        <v>27836</v>
      </c>
      <c r="G27" s="7">
        <v>0.69133717464732769</v>
      </c>
      <c r="H27" s="18">
        <v>19854</v>
      </c>
      <c r="I27" s="7">
        <v>0.71324903003305073</v>
      </c>
      <c r="J27" s="18">
        <v>2</v>
      </c>
      <c r="K27" s="7">
        <v>7.1849403649949711E-5</v>
      </c>
      <c r="L27" s="18">
        <v>1899</v>
      </c>
      <c r="M27" s="7">
        <v>6.8221008765627242E-2</v>
      </c>
      <c r="N27" s="18">
        <v>5072</v>
      </c>
      <c r="O27" s="7">
        <v>0.18221008765627245</v>
      </c>
      <c r="P27" s="18">
        <v>4319</v>
      </c>
      <c r="Q27" s="7">
        <v>0.15515878718206638</v>
      </c>
    </row>
    <row r="28" spans="4:17" x14ac:dyDescent="0.25">
      <c r="D28" s="6" t="s">
        <v>463</v>
      </c>
      <c r="E28" s="18">
        <v>42026</v>
      </c>
      <c r="F28" s="18">
        <v>33355</v>
      </c>
      <c r="G28" s="7">
        <v>0.7936753438347689</v>
      </c>
      <c r="H28" s="18">
        <v>27192</v>
      </c>
      <c r="I28" s="7">
        <v>0.81523010043471744</v>
      </c>
      <c r="J28" s="18">
        <v>0</v>
      </c>
      <c r="K28" s="7">
        <v>0</v>
      </c>
      <c r="L28" s="18">
        <v>931</v>
      </c>
      <c r="M28" s="7">
        <v>2.7911857292759707E-2</v>
      </c>
      <c r="N28" s="18">
        <v>3201</v>
      </c>
      <c r="O28" s="7">
        <v>9.5967621046319895E-2</v>
      </c>
      <c r="P28" s="18">
        <v>3740</v>
      </c>
      <c r="Q28" s="7">
        <v>0.11212711737370709</v>
      </c>
    </row>
    <row r="29" spans="4:17" x14ac:dyDescent="0.25">
      <c r="D29" s="6" t="s">
        <v>571</v>
      </c>
      <c r="E29" s="18">
        <v>25801</v>
      </c>
      <c r="F29" s="18">
        <v>19542</v>
      </c>
      <c r="G29" s="7">
        <v>0.75741250339134147</v>
      </c>
      <c r="H29" s="18">
        <v>15222</v>
      </c>
      <c r="I29" s="7">
        <v>0.77893767270494318</v>
      </c>
      <c r="J29" s="18">
        <v>0</v>
      </c>
      <c r="K29" s="7">
        <v>0</v>
      </c>
      <c r="L29" s="18">
        <v>959</v>
      </c>
      <c r="M29" s="7">
        <v>4.9073789786101732E-2</v>
      </c>
      <c r="N29" s="18">
        <v>3223</v>
      </c>
      <c r="O29" s="7">
        <v>0.16492682427591854</v>
      </c>
      <c r="P29" s="18">
        <v>1355</v>
      </c>
      <c r="Q29" s="7">
        <v>6.9337836454815269E-2</v>
      </c>
    </row>
    <row r="30" spans="4:17" x14ac:dyDescent="0.25">
      <c r="D30" s="6" t="s">
        <v>484</v>
      </c>
      <c r="E30" s="18">
        <v>41099</v>
      </c>
      <c r="F30" s="18">
        <v>30072</v>
      </c>
      <c r="G30" s="7">
        <v>0.73169663495462178</v>
      </c>
      <c r="H30" s="18">
        <v>23546</v>
      </c>
      <c r="I30" s="7">
        <v>0.78298749667464751</v>
      </c>
      <c r="J30" s="18">
        <v>0</v>
      </c>
      <c r="K30" s="7">
        <v>0</v>
      </c>
      <c r="L30" s="18">
        <v>1075</v>
      </c>
      <c r="M30" s="7">
        <v>3.5747539239159354E-2</v>
      </c>
      <c r="N30" s="18">
        <v>6145</v>
      </c>
      <c r="O30" s="7">
        <v>0.20434291034849694</v>
      </c>
      <c r="P30" s="18">
        <v>2980</v>
      </c>
      <c r="Q30" s="7">
        <v>9.9095504123437081E-2</v>
      </c>
    </row>
    <row r="31" spans="4:17" x14ac:dyDescent="0.25">
      <c r="D31" s="6" t="s">
        <v>208</v>
      </c>
      <c r="E31" s="18">
        <v>266948</v>
      </c>
      <c r="F31" s="18">
        <v>204314</v>
      </c>
      <c r="G31" s="7">
        <v>0.76537003461348274</v>
      </c>
      <c r="H31" s="18">
        <v>162045</v>
      </c>
      <c r="I31" s="7">
        <v>0.79311745646407006</v>
      </c>
      <c r="J31" s="18">
        <v>3</v>
      </c>
      <c r="K31" s="7">
        <v>1.4683281615552533E-5</v>
      </c>
      <c r="L31" s="18">
        <v>9138</v>
      </c>
      <c r="M31" s="7">
        <v>4.4725275800973012E-2</v>
      </c>
      <c r="N31" s="18">
        <v>27107</v>
      </c>
      <c r="O31" s="7">
        <v>0.1326732382509275</v>
      </c>
      <c r="P31" s="18">
        <v>20478</v>
      </c>
      <c r="Q31" s="7">
        <v>0.10022808030776158</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307</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06 Adults aged 16 to 49 yrs at risk of Covid or Flu",$D$23)</f>
        <v>53075</v>
      </c>
      <c r="F22" s="13">
        <f>GETPIVOTDATA("Sum of 06f Second Vaccination",$D$23)</f>
        <v>39371</v>
      </c>
      <c r="G22" s="14">
        <f>GETPIVOTDATA("Sum of 06f%",$D$23)</f>
        <v>0.7417993405558172</v>
      </c>
      <c r="H22" s="13">
        <f>GETPIVOTDATA("Sum of 06a Vaccinated (Booster)",$D$23)</f>
        <v>25515</v>
      </c>
      <c r="I22" s="14">
        <f>GETPIVOTDATA("Sum of 06a%",$D$23)</f>
        <v>0.64806583525945494</v>
      </c>
      <c r="J22" s="13">
        <f>GETPIVOTDATA("Sum of 06b Contraindicated (inc allergies, exclu vaccinated)",$D$23)</f>
        <v>2</v>
      </c>
      <c r="K22" s="14">
        <f>GETPIVOTDATA("Sum of 06b%",$D$23)</f>
        <v>5.0798811307815394E-5</v>
      </c>
      <c r="L22" s="13">
        <f>GETPIVOTDATA("Sum of 06c Declined (excl vaccinated or contraindicated)",$D$23)</f>
        <v>1396</v>
      </c>
      <c r="M22" s="14">
        <f>GETPIVOTDATA("Sum of 06c%",$D$23)</f>
        <v>3.5457570292855151E-2</v>
      </c>
      <c r="N22" s="13">
        <f>GETPIVOTDATA("Sum of 06d Invited no outcome (excl vac, contr, decl)",$D$23)</f>
        <v>6282</v>
      </c>
      <c r="O22" s="14">
        <f>GETPIVOTDATA("Sum of 06d%",$D$23)</f>
        <v>0.15955906631784816</v>
      </c>
      <c r="P22" s="13">
        <f>GETPIVOTDATA("Sum of 06e No contact coded [CALL]",$D$23)</f>
        <v>3476</v>
      </c>
      <c r="Q22" s="14">
        <f>GETPIVOTDATA("Sum of 06e%",$D$23)</f>
        <v>8.8288334052983156E-2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18">
        <v>5189</v>
      </c>
      <c r="F24" s="18">
        <v>3713</v>
      </c>
      <c r="G24" s="7">
        <v>0.71555212950472158</v>
      </c>
      <c r="H24" s="18">
        <v>2103</v>
      </c>
      <c r="I24" s="7">
        <v>0.56638836520333957</v>
      </c>
      <c r="J24" s="18">
        <v>0</v>
      </c>
      <c r="K24" s="7">
        <v>0</v>
      </c>
      <c r="L24" s="18">
        <v>94</v>
      </c>
      <c r="M24" s="7">
        <v>2.5316455696202531E-2</v>
      </c>
      <c r="N24" s="18">
        <v>376</v>
      </c>
      <c r="O24" s="7">
        <v>0.10126582278481013</v>
      </c>
      <c r="P24" s="18">
        <v>725</v>
      </c>
      <c r="Q24" s="7">
        <v>0.19525989765688123</v>
      </c>
    </row>
    <row r="25" spans="4:17" x14ac:dyDescent="0.25">
      <c r="D25" s="6" t="s">
        <v>441</v>
      </c>
      <c r="E25" s="18">
        <v>7844</v>
      </c>
      <c r="F25" s="18">
        <v>5633</v>
      </c>
      <c r="G25" s="7">
        <v>0.71812850586435495</v>
      </c>
      <c r="H25" s="18">
        <v>3847</v>
      </c>
      <c r="I25" s="7">
        <v>0.68293981892419675</v>
      </c>
      <c r="J25" s="18">
        <v>1</v>
      </c>
      <c r="K25" s="7">
        <v>1.7752529735487306E-4</v>
      </c>
      <c r="L25" s="18">
        <v>355</v>
      </c>
      <c r="M25" s="7">
        <v>6.3021480560979934E-2</v>
      </c>
      <c r="N25" s="18">
        <v>1286</v>
      </c>
      <c r="O25" s="7">
        <v>0.22829753239836675</v>
      </c>
      <c r="P25" s="18">
        <v>271</v>
      </c>
      <c r="Q25" s="7">
        <v>4.8109355583170602E-2</v>
      </c>
    </row>
    <row r="26" spans="4:17" x14ac:dyDescent="0.25">
      <c r="D26" s="6" t="s">
        <v>444</v>
      </c>
      <c r="E26" s="18">
        <v>7901</v>
      </c>
      <c r="F26" s="18">
        <v>6318</v>
      </c>
      <c r="G26" s="7">
        <v>0.79964561447917981</v>
      </c>
      <c r="H26" s="18">
        <v>4509</v>
      </c>
      <c r="I26" s="7">
        <v>0.71367521367521369</v>
      </c>
      <c r="J26" s="18">
        <v>1</v>
      </c>
      <c r="K26" s="7">
        <v>1.5827793605571383E-4</v>
      </c>
      <c r="L26" s="18">
        <v>222</v>
      </c>
      <c r="M26" s="7">
        <v>3.5137701804368468E-2</v>
      </c>
      <c r="N26" s="18">
        <v>527</v>
      </c>
      <c r="O26" s="7">
        <v>8.3412472301361187E-2</v>
      </c>
      <c r="P26" s="18">
        <v>494</v>
      </c>
      <c r="Q26" s="7">
        <v>7.8189300411522639E-2</v>
      </c>
    </row>
    <row r="27" spans="4:17" x14ac:dyDescent="0.25">
      <c r="D27" s="6" t="s">
        <v>405</v>
      </c>
      <c r="E27" s="18">
        <v>8878</v>
      </c>
      <c r="F27" s="18">
        <v>6298</v>
      </c>
      <c r="G27" s="7">
        <v>0.70939400765938276</v>
      </c>
      <c r="H27" s="18">
        <v>3836</v>
      </c>
      <c r="I27" s="7">
        <v>0.60908224833280411</v>
      </c>
      <c r="J27" s="18">
        <v>0</v>
      </c>
      <c r="K27" s="7">
        <v>0</v>
      </c>
      <c r="L27" s="18">
        <v>226</v>
      </c>
      <c r="M27" s="7">
        <v>3.5884407748491581E-2</v>
      </c>
      <c r="N27" s="18">
        <v>1105</v>
      </c>
      <c r="O27" s="7">
        <v>0.17545252461098762</v>
      </c>
      <c r="P27" s="18">
        <v>787</v>
      </c>
      <c r="Q27" s="7">
        <v>0.1249603048586853</v>
      </c>
    </row>
    <row r="28" spans="4:17" x14ac:dyDescent="0.25">
      <c r="D28" s="6" t="s">
        <v>463</v>
      </c>
      <c r="E28" s="18">
        <v>6838</v>
      </c>
      <c r="F28" s="18">
        <v>5350</v>
      </c>
      <c r="G28" s="7">
        <v>0.7823925124305352</v>
      </c>
      <c r="H28" s="18">
        <v>3453</v>
      </c>
      <c r="I28" s="7">
        <v>0.64542056074766352</v>
      </c>
      <c r="J28" s="18">
        <v>0</v>
      </c>
      <c r="K28" s="7">
        <v>0</v>
      </c>
      <c r="L28" s="18">
        <v>110</v>
      </c>
      <c r="M28" s="7">
        <v>2.0560747663551402E-2</v>
      </c>
      <c r="N28" s="18">
        <v>691</v>
      </c>
      <c r="O28" s="7">
        <v>0.12915887850467289</v>
      </c>
      <c r="P28" s="18">
        <v>361</v>
      </c>
      <c r="Q28" s="7">
        <v>6.7476635514018696E-2</v>
      </c>
    </row>
    <row r="29" spans="4:17" x14ac:dyDescent="0.25">
      <c r="D29" s="6" t="s">
        <v>571</v>
      </c>
      <c r="E29" s="18">
        <v>9130</v>
      </c>
      <c r="F29" s="18">
        <v>6829</v>
      </c>
      <c r="G29" s="7">
        <v>0.74797371303395399</v>
      </c>
      <c r="H29" s="18">
        <v>4273</v>
      </c>
      <c r="I29" s="7">
        <v>0.62571386733050227</v>
      </c>
      <c r="J29" s="18">
        <v>0</v>
      </c>
      <c r="K29" s="7">
        <v>0</v>
      </c>
      <c r="L29" s="18">
        <v>210</v>
      </c>
      <c r="M29" s="7">
        <v>3.0751208083174695E-2</v>
      </c>
      <c r="N29" s="18">
        <v>1242</v>
      </c>
      <c r="O29" s="7">
        <v>0.18187143066334749</v>
      </c>
      <c r="P29" s="18">
        <v>338</v>
      </c>
      <c r="Q29" s="7">
        <v>4.9494801581490701E-2</v>
      </c>
    </row>
    <row r="30" spans="4:17" x14ac:dyDescent="0.25">
      <c r="D30" s="6" t="s">
        <v>484</v>
      </c>
      <c r="E30" s="18">
        <v>7295</v>
      </c>
      <c r="F30" s="18">
        <v>5230</v>
      </c>
      <c r="G30" s="7">
        <v>0.7169294037011652</v>
      </c>
      <c r="H30" s="18">
        <v>3494</v>
      </c>
      <c r="I30" s="7">
        <v>0.66806883365200764</v>
      </c>
      <c r="J30" s="18">
        <v>0</v>
      </c>
      <c r="K30" s="7">
        <v>0</v>
      </c>
      <c r="L30" s="18">
        <v>179</v>
      </c>
      <c r="M30" s="7">
        <v>3.4225621414913955E-2</v>
      </c>
      <c r="N30" s="18">
        <v>1055</v>
      </c>
      <c r="O30" s="7">
        <v>0.20172084130019122</v>
      </c>
      <c r="P30" s="18">
        <v>500</v>
      </c>
      <c r="Q30" s="7">
        <v>9.5602294455066919E-2</v>
      </c>
    </row>
    <row r="31" spans="4:17" x14ac:dyDescent="0.25">
      <c r="D31" s="6" t="s">
        <v>208</v>
      </c>
      <c r="E31" s="18">
        <v>53075</v>
      </c>
      <c r="F31" s="18">
        <v>39371</v>
      </c>
      <c r="G31" s="7">
        <v>0.7417993405558172</v>
      </c>
      <c r="H31" s="18">
        <v>25515</v>
      </c>
      <c r="I31" s="7">
        <v>0.64806583525945494</v>
      </c>
      <c r="J31" s="18">
        <v>2</v>
      </c>
      <c r="K31" s="7">
        <v>5.0798811307815394E-5</v>
      </c>
      <c r="L31" s="18">
        <v>1396</v>
      </c>
      <c r="M31" s="7">
        <v>3.5457570292855151E-2</v>
      </c>
      <c r="N31" s="18">
        <v>6282</v>
      </c>
      <c r="O31" s="7">
        <v>0.15955906631784816</v>
      </c>
      <c r="P31" s="18">
        <v>3476</v>
      </c>
      <c r="Q31" s="7">
        <v>8.8288334052983156E-2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321</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07 Housebound (exc immunosuppressed)",$D$23)</f>
        <v>14076</v>
      </c>
      <c r="F22" s="13">
        <f>GETPIVOTDATA("Sum of 07f Second Vaccination",$D$23)</f>
        <v>12496</v>
      </c>
      <c r="G22" s="14">
        <f>GETPIVOTDATA("Sum of 07f%",$D$23)</f>
        <v>0.88775220233020746</v>
      </c>
      <c r="H22" s="13">
        <f>GETPIVOTDATA("Sum of 07a Vaccinated (Booster)",$D$23)</f>
        <v>11209</v>
      </c>
      <c r="I22" s="14">
        <f>GETPIVOTDATA("Sum of 07a%",$D$23)</f>
        <v>0.89700704225352113</v>
      </c>
      <c r="J22" s="13">
        <f>GETPIVOTDATA("Sum of 07b Contraindicated (inc allergies, exclu vaccinated)",$D$23)</f>
        <v>0</v>
      </c>
      <c r="K22" s="14">
        <f>GETPIVOTDATA("Sum of 07b%",$D$23)</f>
        <v>0</v>
      </c>
      <c r="L22" s="13">
        <f>GETPIVOTDATA("Sum of 07c Declined (excl vaccinated or contraindicated)",$D$23)</f>
        <v>853</v>
      </c>
      <c r="M22" s="14">
        <f>GETPIVOTDATA("Sum of 07c%",$D$23)</f>
        <v>6.8261843790012808E-2</v>
      </c>
      <c r="N22" s="13">
        <f>GETPIVOTDATA("Sum of 07d Invited no outcome (excl vac, contr, decl)",$D$23)</f>
        <v>266</v>
      </c>
      <c r="O22" s="14">
        <f>GETPIVOTDATA("Sum of 07d%",$D$23)</f>
        <v>2.1286811779769526E-2</v>
      </c>
      <c r="P22" s="13">
        <f>GETPIVOTDATA("Sum of 07e No contact coded [CALL]",$D$23)</f>
        <v>139</v>
      </c>
      <c r="Q22" s="14">
        <f>GETPIVOTDATA("Sum of 07e%",$D$23)</f>
        <v>1.1123559539052497E-2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18">
        <v>1350</v>
      </c>
      <c r="F24" s="18">
        <v>1206</v>
      </c>
      <c r="G24" s="7">
        <v>0.89333333333333331</v>
      </c>
      <c r="H24" s="18">
        <v>1080</v>
      </c>
      <c r="I24" s="7">
        <v>0.89552238805970152</v>
      </c>
      <c r="J24" s="18">
        <v>0</v>
      </c>
      <c r="K24" s="7">
        <v>0</v>
      </c>
      <c r="L24" s="18">
        <v>74</v>
      </c>
      <c r="M24" s="7">
        <v>6.1359867330016582E-2</v>
      </c>
      <c r="N24" s="18">
        <v>20</v>
      </c>
      <c r="O24" s="7">
        <v>1.658374792703151E-2</v>
      </c>
      <c r="P24" s="18">
        <v>17</v>
      </c>
      <c r="Q24" s="7">
        <v>1.4096185737976783E-2</v>
      </c>
    </row>
    <row r="25" spans="4:17" x14ac:dyDescent="0.25">
      <c r="D25" s="6" t="s">
        <v>441</v>
      </c>
      <c r="E25" s="18">
        <v>2243</v>
      </c>
      <c r="F25" s="18">
        <v>1820</v>
      </c>
      <c r="G25" s="7">
        <v>0.81141328577797589</v>
      </c>
      <c r="H25" s="18">
        <v>1589</v>
      </c>
      <c r="I25" s="7">
        <v>0.87307692307692308</v>
      </c>
      <c r="J25" s="18">
        <v>0</v>
      </c>
      <c r="K25" s="7">
        <v>0</v>
      </c>
      <c r="L25" s="18">
        <v>297</v>
      </c>
      <c r="M25" s="7">
        <v>0.16318681318681319</v>
      </c>
      <c r="N25" s="18">
        <v>62</v>
      </c>
      <c r="O25" s="7">
        <v>3.4065934065934063E-2</v>
      </c>
      <c r="P25" s="18">
        <v>18</v>
      </c>
      <c r="Q25" s="7">
        <v>9.8901098901098897E-3</v>
      </c>
    </row>
    <row r="26" spans="4:17" x14ac:dyDescent="0.25">
      <c r="D26" s="6" t="s">
        <v>444</v>
      </c>
      <c r="E26" s="18">
        <v>2228</v>
      </c>
      <c r="F26" s="18">
        <v>2108</v>
      </c>
      <c r="G26" s="7">
        <v>0.94614003590664275</v>
      </c>
      <c r="H26" s="18">
        <v>2005</v>
      </c>
      <c r="I26" s="7">
        <v>0.9511385199240987</v>
      </c>
      <c r="J26" s="18">
        <v>0</v>
      </c>
      <c r="K26" s="7">
        <v>0</v>
      </c>
      <c r="L26" s="18">
        <v>53</v>
      </c>
      <c r="M26" s="7">
        <v>2.5142314990512334E-2</v>
      </c>
      <c r="N26" s="18">
        <v>15</v>
      </c>
      <c r="O26" s="7">
        <v>7.1157495256166979E-3</v>
      </c>
      <c r="P26" s="18">
        <v>21</v>
      </c>
      <c r="Q26" s="7">
        <v>9.9620493358633776E-3</v>
      </c>
    </row>
    <row r="27" spans="4:17" x14ac:dyDescent="0.25">
      <c r="D27" s="6" t="s">
        <v>405</v>
      </c>
      <c r="E27" s="18">
        <v>2099</v>
      </c>
      <c r="F27" s="18">
        <v>1845</v>
      </c>
      <c r="G27" s="7">
        <v>0.87898999523582655</v>
      </c>
      <c r="H27" s="18">
        <v>1637</v>
      </c>
      <c r="I27" s="7">
        <v>0.88726287262872627</v>
      </c>
      <c r="J27" s="18">
        <v>0</v>
      </c>
      <c r="K27" s="7">
        <v>0</v>
      </c>
      <c r="L27" s="18">
        <v>123</v>
      </c>
      <c r="M27" s="7">
        <v>6.6666666666666666E-2</v>
      </c>
      <c r="N27" s="18">
        <v>61</v>
      </c>
      <c r="O27" s="7">
        <v>3.3062330623306234E-2</v>
      </c>
      <c r="P27" s="18">
        <v>16</v>
      </c>
      <c r="Q27" s="7">
        <v>8.6720867208672087E-3</v>
      </c>
    </row>
    <row r="28" spans="4:17" x14ac:dyDescent="0.25">
      <c r="D28" s="6" t="s">
        <v>463</v>
      </c>
      <c r="E28" s="18">
        <v>1963</v>
      </c>
      <c r="F28" s="18">
        <v>1830</v>
      </c>
      <c r="G28" s="7">
        <v>0.93224656138563422</v>
      </c>
      <c r="H28" s="18">
        <v>1684</v>
      </c>
      <c r="I28" s="7">
        <v>0.92021857923497263</v>
      </c>
      <c r="J28" s="18">
        <v>0</v>
      </c>
      <c r="K28" s="7">
        <v>0</v>
      </c>
      <c r="L28" s="18">
        <v>55</v>
      </c>
      <c r="M28" s="7">
        <v>3.0054644808743168E-2</v>
      </c>
      <c r="N28" s="18">
        <v>17</v>
      </c>
      <c r="O28" s="7">
        <v>9.2896174863387974E-3</v>
      </c>
      <c r="P28" s="18">
        <v>22</v>
      </c>
      <c r="Q28" s="7">
        <v>1.2021857923497269E-2</v>
      </c>
    </row>
    <row r="29" spans="4:17" x14ac:dyDescent="0.25">
      <c r="D29" s="6" t="s">
        <v>571</v>
      </c>
      <c r="E29" s="18">
        <v>2024</v>
      </c>
      <c r="F29" s="18">
        <v>1781</v>
      </c>
      <c r="G29" s="7">
        <v>0.87994071146245056</v>
      </c>
      <c r="H29" s="18">
        <v>1482</v>
      </c>
      <c r="I29" s="7">
        <v>0.83211678832116787</v>
      </c>
      <c r="J29" s="18">
        <v>0</v>
      </c>
      <c r="K29" s="7">
        <v>0</v>
      </c>
      <c r="L29" s="18">
        <v>140</v>
      </c>
      <c r="M29" s="7">
        <v>7.860752386299831E-2</v>
      </c>
      <c r="N29" s="18">
        <v>33</v>
      </c>
      <c r="O29" s="7">
        <v>1.8528916339135316E-2</v>
      </c>
      <c r="P29" s="18">
        <v>11</v>
      </c>
      <c r="Q29" s="7">
        <v>6.1763054463784394E-3</v>
      </c>
    </row>
    <row r="30" spans="4:17" x14ac:dyDescent="0.25">
      <c r="D30" s="6" t="s">
        <v>484</v>
      </c>
      <c r="E30" s="18">
        <v>2169</v>
      </c>
      <c r="F30" s="18">
        <v>1906</v>
      </c>
      <c r="G30" s="7">
        <v>0.87874596588289533</v>
      </c>
      <c r="H30" s="18">
        <v>1732</v>
      </c>
      <c r="I30" s="7">
        <v>0.90870933892969574</v>
      </c>
      <c r="J30" s="18">
        <v>0</v>
      </c>
      <c r="K30" s="7">
        <v>0</v>
      </c>
      <c r="L30" s="18">
        <v>111</v>
      </c>
      <c r="M30" s="7">
        <v>5.8237145855194121E-2</v>
      </c>
      <c r="N30" s="18">
        <v>58</v>
      </c>
      <c r="O30" s="7">
        <v>3.0430220356768102E-2</v>
      </c>
      <c r="P30" s="18">
        <v>34</v>
      </c>
      <c r="Q30" s="7">
        <v>1.7838405036726127E-2</v>
      </c>
    </row>
    <row r="31" spans="4:17" x14ac:dyDescent="0.25">
      <c r="D31" s="6" t="s">
        <v>208</v>
      </c>
      <c r="E31" s="18">
        <v>14076</v>
      </c>
      <c r="F31" s="18">
        <v>12496</v>
      </c>
      <c r="G31" s="7">
        <v>0.88775220233020746</v>
      </c>
      <c r="H31" s="18">
        <v>11209</v>
      </c>
      <c r="I31" s="7">
        <v>0.89700704225352113</v>
      </c>
      <c r="J31" s="18">
        <v>0</v>
      </c>
      <c r="K31" s="7">
        <v>0</v>
      </c>
      <c r="L31" s="18">
        <v>853</v>
      </c>
      <c r="M31" s="7">
        <v>6.8261843790012808E-2</v>
      </c>
      <c r="N31" s="18">
        <v>266</v>
      </c>
      <c r="O31" s="7">
        <v>2.1286811779769526E-2</v>
      </c>
      <c r="P31" s="18">
        <v>139</v>
      </c>
      <c r="Q31" s="7">
        <v>1.1123559539052497E-2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44739</v>
      </c>
    </row>
    <row r="3" spans="2:4" ht="32.25" customHeight="1" x14ac:dyDescent="0.25"/>
    <row r="21" spans="4:17" ht="45" x14ac:dyDescent="0.25">
      <c r="D21" s="8"/>
      <c r="E21" s="9" t="s">
        <v>426</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08 Healthy adults aged 18+",$D$23)</f>
        <v>1513469</v>
      </c>
      <c r="F22" s="13">
        <f>GETPIVOTDATA("Sum of 08f Second Vaccination",$D$23)</f>
        <v>962180</v>
      </c>
      <c r="G22" s="14">
        <f>GETPIVOTDATA("Sum of 08f%",$D$23)</f>
        <v>0.63574476913633515</v>
      </c>
      <c r="H22" s="13">
        <f>GETPIVOTDATA("Sum of 08a Vaccinated (Booster)",$D$23)</f>
        <v>635126</v>
      </c>
      <c r="I22" s="14">
        <f>GETPIVOTDATA("Sum of 08a%",$D$23)</f>
        <v>0.66009062753330983</v>
      </c>
      <c r="J22" s="13">
        <f>GETPIVOTDATA("Sum of 08b Contraindicated (inc allergies, exclu vaccinated)",$D$23)</f>
        <v>9</v>
      </c>
      <c r="K22" s="14">
        <f>GETPIVOTDATA("Sum of 08b%",$D$23)</f>
        <v>9.3537591718805216E-6</v>
      </c>
      <c r="L22" s="13">
        <f>GETPIVOTDATA("Sum of 08c Declined (excl vaccinated or contraindicated)",$D$23)</f>
        <v>31692</v>
      </c>
      <c r="M22" s="14">
        <f>GETPIVOTDATA("Sum of 08c%",$D$23)</f>
        <v>3.2937703963915273E-2</v>
      </c>
      <c r="N22" s="13">
        <f>GETPIVOTDATA("Sum of 08d Invited no outcome (excl vac, contr, decl)",$D$23)</f>
        <v>241385</v>
      </c>
      <c r="O22" s="14">
        <f>GETPIVOTDATA("Sum of 08d%",$D$23)</f>
        <v>0.25087301752270885</v>
      </c>
      <c r="P22" s="13">
        <f>GETPIVOTDATA("Sum of 08e No contact coded [CALL]",$D$23)</f>
        <v>220311</v>
      </c>
      <c r="Q22" s="14">
        <f>GETPIVOTDATA("Sum of 08e%",$D$23)</f>
        <v>0.22897067076846328</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18">
        <v>141815</v>
      </c>
      <c r="F24" s="18">
        <v>86002</v>
      </c>
      <c r="G24" s="7">
        <v>0.60643796495434188</v>
      </c>
      <c r="H24" s="18">
        <v>49012</v>
      </c>
      <c r="I24" s="7">
        <v>0.56989372340178135</v>
      </c>
      <c r="J24" s="18">
        <v>0</v>
      </c>
      <c r="K24" s="7">
        <v>0</v>
      </c>
      <c r="L24" s="18">
        <v>2535</v>
      </c>
      <c r="M24" s="7">
        <v>2.9476058696309388E-2</v>
      </c>
      <c r="N24" s="18">
        <v>10904</v>
      </c>
      <c r="O24" s="7">
        <v>0.12678774912211344</v>
      </c>
      <c r="P24" s="18">
        <v>36493</v>
      </c>
      <c r="Q24" s="7">
        <v>0.42432734122462268</v>
      </c>
    </row>
    <row r="25" spans="4:17" x14ac:dyDescent="0.25">
      <c r="D25" s="6" t="s">
        <v>441</v>
      </c>
      <c r="E25" s="18">
        <v>219283</v>
      </c>
      <c r="F25" s="18">
        <v>134488</v>
      </c>
      <c r="G25" s="7">
        <v>0.61330791716640143</v>
      </c>
      <c r="H25" s="18">
        <v>92895</v>
      </c>
      <c r="I25" s="7">
        <v>0.69073077151864848</v>
      </c>
      <c r="J25" s="18">
        <v>4</v>
      </c>
      <c r="K25" s="7">
        <v>2.9742430551424663E-5</v>
      </c>
      <c r="L25" s="18">
        <v>9107</v>
      </c>
      <c r="M25" s="7">
        <v>6.77160787579561E-2</v>
      </c>
      <c r="N25" s="18">
        <v>53433</v>
      </c>
      <c r="O25" s="7">
        <v>0.3973068229135685</v>
      </c>
      <c r="P25" s="18">
        <v>14171</v>
      </c>
      <c r="Q25" s="7">
        <v>0.10536999583605973</v>
      </c>
    </row>
    <row r="26" spans="4:17" x14ac:dyDescent="0.25">
      <c r="D26" s="6" t="s">
        <v>444</v>
      </c>
      <c r="E26" s="18">
        <v>198955</v>
      </c>
      <c r="F26" s="18">
        <v>154203</v>
      </c>
      <c r="G26" s="7">
        <v>0.77506471312608383</v>
      </c>
      <c r="H26" s="18">
        <v>118812</v>
      </c>
      <c r="I26" s="7">
        <v>0.77049084648158594</v>
      </c>
      <c r="J26" s="18">
        <v>2</v>
      </c>
      <c r="K26" s="7">
        <v>1.2969916279190418E-5</v>
      </c>
      <c r="L26" s="18">
        <v>3716</v>
      </c>
      <c r="M26" s="7">
        <v>2.4098104446735796E-2</v>
      </c>
      <c r="N26" s="18">
        <v>13204</v>
      </c>
      <c r="O26" s="7">
        <v>8.5627387275215142E-2</v>
      </c>
      <c r="P26" s="18">
        <v>22261</v>
      </c>
      <c r="Q26" s="7">
        <v>0.14436165314552896</v>
      </c>
    </row>
    <row r="27" spans="4:17" x14ac:dyDescent="0.25">
      <c r="D27" s="6" t="s">
        <v>405</v>
      </c>
      <c r="E27" s="18">
        <v>283080</v>
      </c>
      <c r="F27" s="18">
        <v>161562</v>
      </c>
      <c r="G27" s="7">
        <v>0.57072912250953789</v>
      </c>
      <c r="H27" s="18">
        <v>94404</v>
      </c>
      <c r="I27" s="7">
        <v>0.5843205704311657</v>
      </c>
      <c r="J27" s="18">
        <v>3</v>
      </c>
      <c r="K27" s="7">
        <v>1.8568722843242842E-5</v>
      </c>
      <c r="L27" s="18">
        <v>5454</v>
      </c>
      <c r="M27" s="7">
        <v>3.3757938129015487E-2</v>
      </c>
      <c r="N27" s="18">
        <v>33050</v>
      </c>
      <c r="O27" s="7">
        <v>0.20456542998972529</v>
      </c>
      <c r="P27" s="18">
        <v>70890</v>
      </c>
      <c r="Q27" s="7">
        <v>0.43877892078582836</v>
      </c>
    </row>
    <row r="28" spans="4:17" x14ac:dyDescent="0.25">
      <c r="D28" s="6" t="s">
        <v>463</v>
      </c>
      <c r="E28" s="18">
        <v>214344</v>
      </c>
      <c r="F28" s="18">
        <v>143488</v>
      </c>
      <c r="G28" s="7">
        <v>0.66942858209233758</v>
      </c>
      <c r="H28" s="18">
        <v>96266</v>
      </c>
      <c r="I28" s="7">
        <v>0.67089930865298841</v>
      </c>
      <c r="J28" s="18">
        <v>0</v>
      </c>
      <c r="K28" s="7">
        <v>0</v>
      </c>
      <c r="L28" s="18">
        <v>3303</v>
      </c>
      <c r="M28" s="7">
        <v>2.3019346565566458E-2</v>
      </c>
      <c r="N28" s="18">
        <v>34291</v>
      </c>
      <c r="O28" s="7">
        <v>0.23898165700267618</v>
      </c>
      <c r="P28" s="18">
        <v>25841</v>
      </c>
      <c r="Q28" s="7">
        <v>0.18009171498661908</v>
      </c>
    </row>
    <row r="29" spans="4:17" x14ac:dyDescent="0.25">
      <c r="D29" s="6" t="s">
        <v>571</v>
      </c>
      <c r="E29" s="18">
        <v>255324</v>
      </c>
      <c r="F29" s="18">
        <v>157657</v>
      </c>
      <c r="G29" s="7">
        <v>0.61747818458115966</v>
      </c>
      <c r="H29" s="18">
        <v>100251</v>
      </c>
      <c r="I29" s="7">
        <v>0.63588042395833999</v>
      </c>
      <c r="J29" s="18">
        <v>0</v>
      </c>
      <c r="K29" s="7">
        <v>0</v>
      </c>
      <c r="L29" s="18">
        <v>3562</v>
      </c>
      <c r="M29" s="7">
        <v>2.2593351389408652E-2</v>
      </c>
      <c r="N29" s="18">
        <v>59367</v>
      </c>
      <c r="O29" s="7">
        <v>0.37655797078467812</v>
      </c>
      <c r="P29" s="18">
        <v>22547</v>
      </c>
      <c r="Q29" s="7">
        <v>0.14301299656849997</v>
      </c>
    </row>
    <row r="30" spans="4:17" x14ac:dyDescent="0.25">
      <c r="D30" s="6" t="s">
        <v>484</v>
      </c>
      <c r="E30" s="18">
        <v>200668</v>
      </c>
      <c r="F30" s="18">
        <v>124780</v>
      </c>
      <c r="G30" s="7">
        <v>0.62182311080989494</v>
      </c>
      <c r="H30" s="18">
        <v>83486</v>
      </c>
      <c r="I30" s="7">
        <v>0.66906555537746437</v>
      </c>
      <c r="J30" s="18">
        <v>0</v>
      </c>
      <c r="K30" s="7">
        <v>0</v>
      </c>
      <c r="L30" s="18">
        <v>4015</v>
      </c>
      <c r="M30" s="7">
        <v>3.2176630870331784E-2</v>
      </c>
      <c r="N30" s="18">
        <v>37136</v>
      </c>
      <c r="O30" s="7">
        <v>0.29761179676230165</v>
      </c>
      <c r="P30" s="18">
        <v>28108</v>
      </c>
      <c r="Q30" s="7">
        <v>0.22526045840679595</v>
      </c>
    </row>
    <row r="31" spans="4:17" x14ac:dyDescent="0.25">
      <c r="D31" s="6" t="s">
        <v>208</v>
      </c>
      <c r="E31" s="18">
        <v>1513469</v>
      </c>
      <c r="F31" s="18">
        <v>962180</v>
      </c>
      <c r="G31" s="7">
        <v>0.63574476913633515</v>
      </c>
      <c r="H31" s="18">
        <v>635126</v>
      </c>
      <c r="I31" s="7">
        <v>0.66009062753330983</v>
      </c>
      <c r="J31" s="18">
        <v>9</v>
      </c>
      <c r="K31" s="7">
        <v>9.3537591718805216E-6</v>
      </c>
      <c r="L31" s="18">
        <v>31692</v>
      </c>
      <c r="M31" s="7">
        <v>3.2937703963915273E-2</v>
      </c>
      <c r="N31" s="18">
        <v>241385</v>
      </c>
      <c r="O31" s="7">
        <v>0.25087301752270885</v>
      </c>
      <c r="P31" s="18">
        <v>220311</v>
      </c>
      <c r="Q31" s="7">
        <v>0.22897067076846328</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18">
        <v>21898</v>
      </c>
    </row>
    <row r="3" spans="1:2" x14ac:dyDescent="0.25">
      <c r="A3" s="6" t="s">
        <v>216</v>
      </c>
      <c r="B3" s="18">
        <v>1</v>
      </c>
    </row>
    <row r="4" spans="1:2" x14ac:dyDescent="0.25">
      <c r="A4" s="6" t="s">
        <v>218</v>
      </c>
      <c r="B4" s="18">
        <v>1465</v>
      </c>
    </row>
    <row r="5" spans="1:2" x14ac:dyDescent="0.25">
      <c r="A5" s="6" t="s">
        <v>220</v>
      </c>
      <c r="B5" s="18">
        <v>2070</v>
      </c>
    </row>
    <row r="6" spans="1:2" x14ac:dyDescent="0.25">
      <c r="A6" s="6" t="s">
        <v>222</v>
      </c>
      <c r="B6" s="18">
        <v>703</v>
      </c>
    </row>
    <row r="7" spans="1:2" x14ac:dyDescent="0.25">
      <c r="A7" s="6" t="s">
        <v>336</v>
      </c>
      <c r="B7" s="18">
        <v>1</v>
      </c>
    </row>
    <row r="10" spans="1:2" x14ac:dyDescent="0.25">
      <c r="A10" s="6" t="s">
        <v>187</v>
      </c>
      <c r="B10">
        <f>GETPIVOTDATA("Sum of 01a Vaccinated (Booster)",$A$1)</f>
        <v>21898</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1465</v>
      </c>
    </row>
    <row r="13" spans="1:2" x14ac:dyDescent="0.25">
      <c r="A13" t="s">
        <v>142</v>
      </c>
      <c r="B13">
        <f>GETPIVOTDATA("Sum of 01d Invited no outcome (excl vac, contr, decl)",$A$1)</f>
        <v>2070</v>
      </c>
    </row>
    <row r="14" spans="1:2" x14ac:dyDescent="0.25">
      <c r="A14" t="s">
        <v>192</v>
      </c>
      <c r="B14">
        <f>GETPIVOTDATA("Sum of 01e No contact coded [CALL]",$A$1)</f>
        <v>703</v>
      </c>
    </row>
    <row r="15" spans="1:2" x14ac:dyDescent="0.25">
      <c r="A15" t="s">
        <v>337</v>
      </c>
      <c r="B15">
        <f>SUM(B10:B14)</f>
        <v>26137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18">
        <v>710</v>
      </c>
    </row>
    <row r="3" spans="1:2" x14ac:dyDescent="0.25">
      <c r="A3" s="6" t="s">
        <v>230</v>
      </c>
      <c r="B3" s="18">
        <v>0</v>
      </c>
    </row>
    <row r="4" spans="1:2" x14ac:dyDescent="0.25">
      <c r="A4" s="6" t="s">
        <v>232</v>
      </c>
      <c r="B4" s="18">
        <v>43</v>
      </c>
    </row>
    <row r="5" spans="1:2" x14ac:dyDescent="0.25">
      <c r="A5" s="6" t="s">
        <v>234</v>
      </c>
      <c r="B5" s="18">
        <v>16</v>
      </c>
    </row>
    <row r="6" spans="1:2" x14ac:dyDescent="0.25">
      <c r="A6" s="6" t="s">
        <v>236</v>
      </c>
      <c r="B6" s="18">
        <v>1</v>
      </c>
    </row>
    <row r="7" spans="1:2" x14ac:dyDescent="0.25">
      <c r="A7" s="6" t="s">
        <v>336</v>
      </c>
      <c r="B7" s="18">
        <v>1</v>
      </c>
    </row>
    <row r="10" spans="1:2" x14ac:dyDescent="0.25">
      <c r="A10" s="6" t="s">
        <v>187</v>
      </c>
      <c r="B10">
        <f>GETPIVOTDATA("Sum of 01.1a Vaccinated (Booster)",$A$1)</f>
        <v>710</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43</v>
      </c>
    </row>
    <row r="13" spans="1:2" x14ac:dyDescent="0.25">
      <c r="A13" t="s">
        <v>142</v>
      </c>
      <c r="B13">
        <f>GETPIVOTDATA("Sum of 01.1d Invited no outcome (excl vac, contr, decl)",$A$1)</f>
        <v>16</v>
      </c>
    </row>
    <row r="14" spans="1:2" x14ac:dyDescent="0.25">
      <c r="A14" t="s">
        <v>192</v>
      </c>
      <c r="B14">
        <f>GETPIVOTDATA("Sum of 01.1e No contact coded [CALL]",$A$1)</f>
        <v>1</v>
      </c>
    </row>
    <row r="15" spans="1:2" x14ac:dyDescent="0.25">
      <c r="A15" t="s">
        <v>337</v>
      </c>
      <c r="B15">
        <f>SUM(B10:B14)</f>
        <v>770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18">
        <v>200</v>
      </c>
    </row>
    <row r="3" spans="1:2" x14ac:dyDescent="0.25">
      <c r="A3" s="6" t="s">
        <v>244</v>
      </c>
      <c r="B3" s="18">
        <v>0</v>
      </c>
    </row>
    <row r="4" spans="1:2" x14ac:dyDescent="0.25">
      <c r="A4" s="6" t="s">
        <v>246</v>
      </c>
      <c r="B4" s="18">
        <v>11</v>
      </c>
    </row>
    <row r="5" spans="1:2" x14ac:dyDescent="0.25">
      <c r="A5" s="6" t="s">
        <v>248</v>
      </c>
      <c r="B5" s="18">
        <v>3</v>
      </c>
    </row>
    <row r="6" spans="1:2" x14ac:dyDescent="0.25">
      <c r="A6" s="6" t="s">
        <v>250</v>
      </c>
      <c r="B6" s="18">
        <v>0</v>
      </c>
    </row>
    <row r="7" spans="1:2" x14ac:dyDescent="0.25">
      <c r="A7" s="6" t="s">
        <v>336</v>
      </c>
      <c r="B7" s="18">
        <v>1</v>
      </c>
    </row>
    <row r="10" spans="1:2" x14ac:dyDescent="0.25">
      <c r="A10" s="6" t="s">
        <v>187</v>
      </c>
      <c r="B10">
        <f>GETPIVOTDATA("Sum of 01.2a Vaccinated (Booster)",$A$1)</f>
        <v>200</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11</v>
      </c>
    </row>
    <row r="13" spans="1:2" x14ac:dyDescent="0.25">
      <c r="A13" t="s">
        <v>142</v>
      </c>
      <c r="B13">
        <f>GETPIVOTDATA("Sum of 01.2d Invited no outcome (excl vac, contr, decl)",$A$1)</f>
        <v>3</v>
      </c>
    </row>
    <row r="14" spans="1:2" x14ac:dyDescent="0.25">
      <c r="A14" t="s">
        <v>192</v>
      </c>
      <c r="B14">
        <f>GETPIVOTDATA("Sum of 01.2e No contact coded [CALL]",$A$1)</f>
        <v>0</v>
      </c>
    </row>
    <row r="15" spans="1:2" x14ac:dyDescent="0.25">
      <c r="A15" t="s">
        <v>337</v>
      </c>
      <c r="B15">
        <f>SUM(B10:B14)</f>
        <v>214</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18">
        <v>3797</v>
      </c>
    </row>
    <row r="3" spans="1:2" x14ac:dyDescent="0.25">
      <c r="A3" s="6" t="s">
        <v>258</v>
      </c>
      <c r="B3" s="18">
        <v>0</v>
      </c>
    </row>
    <row r="4" spans="1:2" x14ac:dyDescent="0.25">
      <c r="A4" s="6" t="s">
        <v>260</v>
      </c>
      <c r="B4" s="18">
        <v>137</v>
      </c>
    </row>
    <row r="5" spans="1:2" x14ac:dyDescent="0.25">
      <c r="A5" s="6" t="s">
        <v>262</v>
      </c>
      <c r="B5" s="18">
        <v>44</v>
      </c>
    </row>
    <row r="6" spans="1:2" x14ac:dyDescent="0.25">
      <c r="A6" s="6" t="s">
        <v>264</v>
      </c>
      <c r="B6" s="18">
        <v>55</v>
      </c>
    </row>
    <row r="7" spans="1:2" x14ac:dyDescent="0.25">
      <c r="A7" s="6" t="s">
        <v>336</v>
      </c>
      <c r="B7" s="18">
        <v>1</v>
      </c>
    </row>
    <row r="10" spans="1:2" x14ac:dyDescent="0.25">
      <c r="A10" s="6" t="s">
        <v>187</v>
      </c>
      <c r="B10">
        <f>GETPIVOTDATA("Sum of 02a Vaccinated (Booster)",$A$1)</f>
        <v>3797</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137</v>
      </c>
    </row>
    <row r="13" spans="1:2" x14ac:dyDescent="0.25">
      <c r="A13" t="s">
        <v>142</v>
      </c>
      <c r="B13">
        <f>GETPIVOTDATA("Sum of 02d Invited no outcome (excl vac, contr, decl)",$A$1)</f>
        <v>44</v>
      </c>
    </row>
    <row r="14" spans="1:2" x14ac:dyDescent="0.25">
      <c r="A14" t="s">
        <v>192</v>
      </c>
      <c r="B14">
        <f>GETPIVOTDATA("Sum of 02e No contact coded [CALL]",$A$1)</f>
        <v>55</v>
      </c>
    </row>
    <row r="15" spans="1:2" x14ac:dyDescent="0.25">
      <c r="A15" t="s">
        <v>337</v>
      </c>
      <c r="B15">
        <f>SUM(B10:B14)</f>
        <v>4033</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18">
        <v>103194</v>
      </c>
    </row>
    <row r="3" spans="1:2" x14ac:dyDescent="0.25">
      <c r="A3" s="6" t="s">
        <v>272</v>
      </c>
      <c r="B3" s="18">
        <v>6</v>
      </c>
    </row>
    <row r="4" spans="1:2" x14ac:dyDescent="0.25">
      <c r="A4" s="6" t="s">
        <v>274</v>
      </c>
      <c r="B4" s="18">
        <v>5898</v>
      </c>
    </row>
    <row r="5" spans="1:2" x14ac:dyDescent="0.25">
      <c r="A5" s="6" t="s">
        <v>276</v>
      </c>
      <c r="B5" s="18">
        <v>3645</v>
      </c>
    </row>
    <row r="6" spans="1:2" x14ac:dyDescent="0.25">
      <c r="A6" s="6" t="s">
        <v>278</v>
      </c>
      <c r="B6" s="18">
        <v>2790</v>
      </c>
    </row>
    <row r="7" spans="1:2" x14ac:dyDescent="0.25">
      <c r="A7" s="6" t="s">
        <v>336</v>
      </c>
      <c r="B7" s="18">
        <v>1</v>
      </c>
    </row>
    <row r="10" spans="1:2" x14ac:dyDescent="0.25">
      <c r="A10" s="6" t="s">
        <v>187</v>
      </c>
      <c r="B10">
        <f>GETPIVOTDATA("Sum of 03a Vaccinated (Booster)",$A$1)</f>
        <v>103194</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5898</v>
      </c>
    </row>
    <row r="13" spans="1:2" x14ac:dyDescent="0.25">
      <c r="A13" t="s">
        <v>142</v>
      </c>
      <c r="B13">
        <f>GETPIVOTDATA("Sum of 03d Invited no outcome (excl vac, contr, decl)",$A$1)</f>
        <v>3645</v>
      </c>
    </row>
    <row r="14" spans="1:2" x14ac:dyDescent="0.25">
      <c r="A14" t="s">
        <v>192</v>
      </c>
      <c r="B14">
        <f>GETPIVOTDATA("Sum of 03e No contact coded [CALL]",$A$1)</f>
        <v>2790</v>
      </c>
    </row>
    <row r="15" spans="1:2" x14ac:dyDescent="0.25">
      <c r="A15" t="s">
        <v>337</v>
      </c>
      <c r="B15">
        <f>SUM(B10:B14)</f>
        <v>115533</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18">
        <v>160995</v>
      </c>
    </row>
    <row r="3" spans="1:2" x14ac:dyDescent="0.25">
      <c r="A3" s="6" t="s">
        <v>286</v>
      </c>
      <c r="B3" s="18">
        <v>9</v>
      </c>
    </row>
    <row r="4" spans="1:2" x14ac:dyDescent="0.25">
      <c r="A4" s="6" t="s">
        <v>288</v>
      </c>
      <c r="B4" s="18">
        <v>13439</v>
      </c>
    </row>
    <row r="5" spans="1:2" x14ac:dyDescent="0.25">
      <c r="A5" s="6" t="s">
        <v>290</v>
      </c>
      <c r="B5" s="18">
        <v>26861</v>
      </c>
    </row>
    <row r="6" spans="1:2" x14ac:dyDescent="0.25">
      <c r="A6" s="6" t="s">
        <v>292</v>
      </c>
      <c r="B6" s="18">
        <v>9738</v>
      </c>
    </row>
    <row r="7" spans="1:2" x14ac:dyDescent="0.25">
      <c r="A7" s="6" t="s">
        <v>336</v>
      </c>
      <c r="B7" s="18">
        <v>1</v>
      </c>
    </row>
    <row r="10" spans="1:2" x14ac:dyDescent="0.25">
      <c r="A10" s="6" t="s">
        <v>187</v>
      </c>
      <c r="B10">
        <f>GETPIVOTDATA("Sum of 04a Vaccinated (Booster)",$A$1)</f>
        <v>160995</v>
      </c>
    </row>
    <row r="11" spans="1:2" x14ac:dyDescent="0.25">
      <c r="A11" t="s">
        <v>188</v>
      </c>
      <c r="B11">
        <f>GETPIVOTDATA("Sum of 04b Contraindicated (inc allergies, exclu vaccinated)",$A$1)</f>
        <v>9</v>
      </c>
    </row>
    <row r="12" spans="1:2" x14ac:dyDescent="0.25">
      <c r="A12" t="s">
        <v>134</v>
      </c>
      <c r="B12">
        <f>GETPIVOTDATA("Sum of 04c Declined (excl vaccinated or contraindicated)",$A$1)</f>
        <v>13439</v>
      </c>
    </row>
    <row r="13" spans="1:2" x14ac:dyDescent="0.25">
      <c r="A13" t="s">
        <v>142</v>
      </c>
      <c r="B13">
        <f>GETPIVOTDATA("Sum of 04d Invited no outcome (excl vac, contr, decl)",$A$1)</f>
        <v>26861</v>
      </c>
    </row>
    <row r="14" spans="1:2" x14ac:dyDescent="0.25">
      <c r="A14" t="s">
        <v>192</v>
      </c>
      <c r="B14">
        <f>GETPIVOTDATA("Sum of 04e No contact coded [CALL]",$A$1)</f>
        <v>9738</v>
      </c>
    </row>
    <row r="15" spans="1:2" x14ac:dyDescent="0.25">
      <c r="A15" t="s">
        <v>337</v>
      </c>
      <c r="B15">
        <f>SUM(B10:B14)</f>
        <v>211042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18">
        <v>162045</v>
      </c>
    </row>
    <row r="3" spans="1:2" x14ac:dyDescent="0.25">
      <c r="A3" s="6" t="s">
        <v>299</v>
      </c>
      <c r="B3" s="18">
        <v>3</v>
      </c>
    </row>
    <row r="4" spans="1:2" x14ac:dyDescent="0.25">
      <c r="A4" s="6" t="s">
        <v>301</v>
      </c>
      <c r="B4" s="18">
        <v>9138</v>
      </c>
    </row>
    <row r="5" spans="1:2" x14ac:dyDescent="0.25">
      <c r="A5" s="6" t="s">
        <v>303</v>
      </c>
      <c r="B5" s="18">
        <v>27107</v>
      </c>
    </row>
    <row r="6" spans="1:2" x14ac:dyDescent="0.25">
      <c r="A6" s="6" t="s">
        <v>305</v>
      </c>
      <c r="B6" s="18">
        <v>20478</v>
      </c>
    </row>
    <row r="7" spans="1:2" x14ac:dyDescent="0.25">
      <c r="A7" s="6" t="s">
        <v>336</v>
      </c>
      <c r="B7" s="18">
        <v>1</v>
      </c>
    </row>
    <row r="10" spans="1:2" x14ac:dyDescent="0.25">
      <c r="A10" s="6" t="s">
        <v>187</v>
      </c>
      <c r="B10">
        <f>GETPIVOTDATA("Sum of 05a Vaccinated (Booster)",$A$1)</f>
        <v>162045</v>
      </c>
    </row>
    <row r="11" spans="1:2" x14ac:dyDescent="0.25">
      <c r="A11" t="s">
        <v>188</v>
      </c>
      <c r="B11">
        <f>GETPIVOTDATA("Sum of 05b Contraindicated (inc allergies, exclu vaccinated)",$A$1)</f>
        <v>3</v>
      </c>
    </row>
    <row r="12" spans="1:2" x14ac:dyDescent="0.25">
      <c r="A12" t="s">
        <v>134</v>
      </c>
      <c r="B12">
        <f>GETPIVOTDATA("Sum of 05c Declined (excl vaccinated or contraindicated)",$A$1)</f>
        <v>9138</v>
      </c>
    </row>
    <row r="13" spans="1:2" x14ac:dyDescent="0.25">
      <c r="A13" t="s">
        <v>142</v>
      </c>
      <c r="B13">
        <f>GETPIVOTDATA("Sum of 05d Invited no outcome (excl vac, contr, decl)",$A$1)</f>
        <v>27107</v>
      </c>
    </row>
    <row r="14" spans="1:2" x14ac:dyDescent="0.25">
      <c r="A14" t="s">
        <v>192</v>
      </c>
      <c r="B14">
        <f>GETPIVOTDATA("Sum of 05e No contact coded [CALL]",$A$1)</f>
        <v>20478</v>
      </c>
    </row>
    <row r="15" spans="1:2" x14ac:dyDescent="0.25">
      <c r="A15" t="s">
        <v>337</v>
      </c>
      <c r="B15">
        <f>SUM(B10:B14)</f>
        <v>218771</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18">
        <v>25515</v>
      </c>
    </row>
    <row r="3" spans="1:2" x14ac:dyDescent="0.25">
      <c r="A3" s="6" t="s">
        <v>313</v>
      </c>
      <c r="B3" s="18">
        <v>2</v>
      </c>
    </row>
    <row r="4" spans="1:2" x14ac:dyDescent="0.25">
      <c r="A4" s="6" t="s">
        <v>315</v>
      </c>
      <c r="B4" s="18">
        <v>1396</v>
      </c>
    </row>
    <row r="5" spans="1:2" x14ac:dyDescent="0.25">
      <c r="A5" s="6" t="s">
        <v>317</v>
      </c>
      <c r="B5" s="18">
        <v>6282</v>
      </c>
    </row>
    <row r="6" spans="1:2" x14ac:dyDescent="0.25">
      <c r="A6" s="6" t="s">
        <v>319</v>
      </c>
      <c r="B6" s="18">
        <v>3476</v>
      </c>
    </row>
    <row r="7" spans="1:2" x14ac:dyDescent="0.25">
      <c r="A7" s="6" t="s">
        <v>336</v>
      </c>
      <c r="B7" s="18">
        <v>1</v>
      </c>
    </row>
    <row r="10" spans="1:2" x14ac:dyDescent="0.25">
      <c r="A10" s="6" t="s">
        <v>187</v>
      </c>
      <c r="B10">
        <f>GETPIVOTDATA("Sum of 06a Vaccinated (Booster)",$A$1)</f>
        <v>25515</v>
      </c>
    </row>
    <row r="11" spans="1:2" x14ac:dyDescent="0.25">
      <c r="A11" t="s">
        <v>188</v>
      </c>
      <c r="B11">
        <f>GETPIVOTDATA("Sum of 06b Contraindicated (inc allergies, exclu vaccinated)",$A$1)</f>
        <v>2</v>
      </c>
    </row>
    <row r="12" spans="1:2" x14ac:dyDescent="0.25">
      <c r="A12" t="s">
        <v>134</v>
      </c>
      <c r="B12">
        <f>GETPIVOTDATA("Sum of 06c Declined (excl vaccinated or contraindicated)",$A$1)</f>
        <v>1396</v>
      </c>
    </row>
    <row r="13" spans="1:2" x14ac:dyDescent="0.25">
      <c r="A13" t="s">
        <v>142</v>
      </c>
      <c r="B13">
        <f>GETPIVOTDATA("Sum of 06d Invited no outcome (excl vac, contr, decl)",$A$1)</f>
        <v>6282</v>
      </c>
    </row>
    <row r="14" spans="1:2" x14ac:dyDescent="0.25">
      <c r="A14" t="s">
        <v>192</v>
      </c>
      <c r="B14">
        <f>GETPIVOTDATA("Sum of 06e No contact coded [CALL]",$A$1)</f>
        <v>3476</v>
      </c>
    </row>
    <row r="15" spans="1:2" x14ac:dyDescent="0.25">
      <c r="A15" t="s">
        <v>337</v>
      </c>
      <c r="B15">
        <f>SUM(B10:B14)</f>
        <v>36671</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18">
        <v>11209</v>
      </c>
    </row>
    <row r="3" spans="1:2" x14ac:dyDescent="0.25">
      <c r="A3" s="6" t="s">
        <v>327</v>
      </c>
      <c r="B3" s="18">
        <v>0</v>
      </c>
    </row>
    <row r="4" spans="1:2" x14ac:dyDescent="0.25">
      <c r="A4" s="6" t="s">
        <v>329</v>
      </c>
      <c r="B4" s="18">
        <v>853</v>
      </c>
    </row>
    <row r="5" spans="1:2" x14ac:dyDescent="0.25">
      <c r="A5" s="6" t="s">
        <v>331</v>
      </c>
      <c r="B5" s="18">
        <v>266</v>
      </c>
    </row>
    <row r="6" spans="1:2" x14ac:dyDescent="0.25">
      <c r="A6" s="6" t="s">
        <v>333</v>
      </c>
      <c r="B6" s="18">
        <v>139</v>
      </c>
    </row>
    <row r="7" spans="1:2" x14ac:dyDescent="0.25">
      <c r="A7" s="6" t="s">
        <v>336</v>
      </c>
      <c r="B7" s="18">
        <v>1</v>
      </c>
    </row>
    <row r="10" spans="1:2" x14ac:dyDescent="0.25">
      <c r="A10" s="6" t="s">
        <v>187</v>
      </c>
      <c r="B10">
        <f>GETPIVOTDATA("Sum of 07a Vaccinated (Booster)",$A$1)</f>
        <v>11209</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853</v>
      </c>
    </row>
    <row r="13" spans="1:2" x14ac:dyDescent="0.25">
      <c r="A13" t="s">
        <v>142</v>
      </c>
      <c r="B13">
        <f>GETPIVOTDATA("Sum of 07d Invited no outcome (excl vac, contr, decl)",$A$1)</f>
        <v>266</v>
      </c>
    </row>
    <row r="14" spans="1:2" x14ac:dyDescent="0.25">
      <c r="A14" t="s">
        <v>192</v>
      </c>
      <c r="B14">
        <f>GETPIVOTDATA("Sum of 07e No contact coded [CALL]",$A$1)</f>
        <v>139</v>
      </c>
    </row>
    <row r="15" spans="1:2" x14ac:dyDescent="0.25">
      <c r="A15" t="s">
        <v>337</v>
      </c>
      <c r="B15">
        <f>SUM(B10:B14)</f>
        <v>12467</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18">
        <v>1</v>
      </c>
    </row>
    <row r="3" spans="1:2" x14ac:dyDescent="0.25">
      <c r="A3" s="6" t="s">
        <v>414</v>
      </c>
      <c r="B3" s="18">
        <v>635126</v>
      </c>
    </row>
    <row r="4" spans="1:2" x14ac:dyDescent="0.25">
      <c r="A4" s="6" t="s">
        <v>416</v>
      </c>
      <c r="B4" s="18">
        <v>9</v>
      </c>
    </row>
    <row r="5" spans="1:2" x14ac:dyDescent="0.25">
      <c r="A5" s="6" t="s">
        <v>417</v>
      </c>
      <c r="B5" s="18">
        <v>31692</v>
      </c>
    </row>
    <row r="6" spans="1:2" x14ac:dyDescent="0.25">
      <c r="A6" s="6" t="s">
        <v>418</v>
      </c>
      <c r="B6" s="18">
        <v>241385</v>
      </c>
    </row>
    <row r="7" spans="1:2" x14ac:dyDescent="0.25">
      <c r="A7" s="6" t="s">
        <v>419</v>
      </c>
      <c r="B7" s="18">
        <v>220311</v>
      </c>
    </row>
    <row r="10" spans="1:2" x14ac:dyDescent="0.25">
      <c r="A10" s="6" t="s">
        <v>187</v>
      </c>
      <c r="B10">
        <f>GETPIVOTDATA("Sum of 08a Vaccinated (Booster)",$A$1)</f>
        <v>635126</v>
      </c>
    </row>
    <row r="11" spans="1:2" x14ac:dyDescent="0.25">
      <c r="A11" t="s">
        <v>188</v>
      </c>
      <c r="B11">
        <f>GETPIVOTDATA("Sum of 08b Contraindicated (inc allergies, exclu vaccinated)",$A$1)</f>
        <v>9</v>
      </c>
    </row>
    <row r="12" spans="1:2" x14ac:dyDescent="0.25">
      <c r="A12" t="s">
        <v>134</v>
      </c>
      <c r="B12">
        <f>GETPIVOTDATA("Sum of 08c Declined (excl vaccinated or contraindicated)",$A$1)</f>
        <v>31692</v>
      </c>
    </row>
    <row r="13" spans="1:2" x14ac:dyDescent="0.25">
      <c r="A13" t="s">
        <v>142</v>
      </c>
      <c r="B13">
        <f>GETPIVOTDATA("Sum of 08d Invited no outcome (excl vac, contr, decl)",$A$1)</f>
        <v>241385</v>
      </c>
    </row>
    <row r="14" spans="1:2" x14ac:dyDescent="0.25">
      <c r="A14" t="s">
        <v>192</v>
      </c>
      <c r="B14">
        <f>GETPIVOTDATA("Sum of 08e No contact coded [CALL]",$A$1)</f>
        <v>220311</v>
      </c>
    </row>
    <row r="15" spans="1:2" x14ac:dyDescent="0.25">
      <c r="A15" t="s">
        <v>337</v>
      </c>
      <c r="B15">
        <f>SUM(B10:B14)</f>
        <v>1128523</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14"/>
  <sheetViews>
    <sheetView workbookViewId="0">
      <selection sqref="A1:BY307"/>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5" width="31.7109375" bestFit="1" customWidth="1"/>
    <col min="76" max="77" width="33.4257812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610</v>
      </c>
      <c r="BX1" t="s">
        <v>608</v>
      </c>
      <c r="BY1" t="s">
        <v>609</v>
      </c>
    </row>
    <row r="2" spans="1:77" x14ac:dyDescent="0.25">
      <c r="A2" s="18" t="s">
        <v>427</v>
      </c>
      <c r="B2" s="18" t="s">
        <v>428</v>
      </c>
      <c r="C2" s="18" t="s">
        <v>429</v>
      </c>
      <c r="D2" s="1">
        <v>44739</v>
      </c>
      <c r="W2">
        <v>1</v>
      </c>
      <c r="Z2">
        <v>1</v>
      </c>
      <c r="BG2" s="18"/>
      <c r="BH2" s="18"/>
      <c r="BI2" s="18"/>
      <c r="BJ2" s="18"/>
      <c r="BK2" s="18"/>
      <c r="BL2" s="18"/>
      <c r="BM2" s="18"/>
      <c r="BN2" s="18"/>
      <c r="BO2" s="18"/>
      <c r="BP2" s="18">
        <v>1</v>
      </c>
      <c r="BQ2" s="18"/>
      <c r="BR2" s="18"/>
      <c r="BS2" s="18"/>
      <c r="BT2" s="18"/>
      <c r="BU2" s="18">
        <v>1</v>
      </c>
      <c r="BV2" s="18"/>
      <c r="BW2" s="18"/>
      <c r="BX2" s="18"/>
      <c r="BY2" s="18"/>
    </row>
    <row r="3" spans="1:77" x14ac:dyDescent="0.25">
      <c r="A3" s="18" t="s">
        <v>427</v>
      </c>
      <c r="B3" s="18" t="s">
        <v>436</v>
      </c>
      <c r="C3" s="18" t="s">
        <v>634</v>
      </c>
      <c r="D3" s="1">
        <v>44739</v>
      </c>
      <c r="W3">
        <v>1</v>
      </c>
      <c r="BG3" s="18"/>
      <c r="BH3" s="18"/>
      <c r="BI3" s="18"/>
      <c r="BJ3" s="18"/>
      <c r="BK3" s="18"/>
      <c r="BL3" s="18"/>
      <c r="BM3" s="18"/>
      <c r="BN3" s="18"/>
      <c r="BO3" s="18"/>
      <c r="BP3" s="18"/>
      <c r="BQ3" s="18"/>
      <c r="BR3" s="18"/>
      <c r="BS3" s="18"/>
      <c r="BT3" s="18"/>
      <c r="BU3" s="18"/>
      <c r="BV3" s="18"/>
      <c r="BW3" s="18"/>
      <c r="BX3" s="18"/>
      <c r="BY3" s="18"/>
    </row>
    <row r="4" spans="1:77" x14ac:dyDescent="0.25">
      <c r="A4" s="18" t="s">
        <v>427</v>
      </c>
      <c r="B4" s="18" t="s">
        <v>432</v>
      </c>
      <c r="C4" s="18" t="s">
        <v>618</v>
      </c>
      <c r="D4" s="1">
        <v>44739</v>
      </c>
      <c r="N4">
        <v>1</v>
      </c>
      <c r="O4">
        <v>1</v>
      </c>
      <c r="R4">
        <v>10</v>
      </c>
      <c r="V4">
        <v>10</v>
      </c>
      <c r="AB4">
        <v>36</v>
      </c>
      <c r="AF4">
        <v>36</v>
      </c>
      <c r="BG4" s="18"/>
      <c r="BH4" s="18"/>
      <c r="BI4" s="18"/>
      <c r="BJ4" s="18">
        <v>1</v>
      </c>
      <c r="BK4" s="18"/>
      <c r="BL4" s="18"/>
      <c r="BM4" s="18"/>
      <c r="BN4" s="18"/>
      <c r="BO4" s="18"/>
      <c r="BP4" s="18">
        <v>139</v>
      </c>
      <c r="BQ4" s="18"/>
      <c r="BR4" s="18"/>
      <c r="BS4" s="18"/>
      <c r="BT4" s="18"/>
      <c r="BU4" s="18">
        <v>139</v>
      </c>
      <c r="BV4" s="18"/>
      <c r="BW4" s="18"/>
      <c r="BX4" s="18"/>
      <c r="BY4" s="18"/>
    </row>
    <row r="5" spans="1:77" x14ac:dyDescent="0.25">
      <c r="A5" s="18" t="s">
        <v>427</v>
      </c>
      <c r="B5" s="18" t="s">
        <v>432</v>
      </c>
      <c r="C5" s="18" t="s">
        <v>433</v>
      </c>
      <c r="D5" s="1">
        <v>44739</v>
      </c>
      <c r="W5">
        <v>1</v>
      </c>
      <c r="BG5" s="18"/>
      <c r="BH5" s="18"/>
      <c r="BI5" s="18"/>
      <c r="BJ5" s="18"/>
      <c r="BK5" s="18"/>
      <c r="BL5" s="18"/>
      <c r="BM5" s="18"/>
      <c r="BN5" s="18"/>
      <c r="BO5" s="18"/>
      <c r="BP5" s="18">
        <v>2</v>
      </c>
      <c r="BQ5" s="18">
        <v>2</v>
      </c>
      <c r="BR5" s="18"/>
      <c r="BS5" s="18"/>
      <c r="BT5" s="18"/>
      <c r="BU5" s="18"/>
      <c r="BV5" s="18">
        <v>2</v>
      </c>
      <c r="BW5" s="18"/>
      <c r="BX5" s="18"/>
      <c r="BY5" s="18"/>
    </row>
    <row r="6" spans="1:77" x14ac:dyDescent="0.25">
      <c r="A6" s="18" t="s">
        <v>427</v>
      </c>
      <c r="B6" s="18" t="s">
        <v>434</v>
      </c>
      <c r="C6" s="18" t="s">
        <v>498</v>
      </c>
      <c r="D6" s="1">
        <v>44739</v>
      </c>
      <c r="W6">
        <v>2</v>
      </c>
      <c r="X6">
        <v>1</v>
      </c>
      <c r="AA6">
        <v>1</v>
      </c>
      <c r="BG6" s="18"/>
      <c r="BH6" s="18"/>
      <c r="BI6" s="18"/>
      <c r="BJ6" s="18"/>
      <c r="BK6" s="18"/>
      <c r="BL6" s="18">
        <v>1</v>
      </c>
      <c r="BM6" s="18"/>
      <c r="BN6" s="18"/>
      <c r="BO6" s="18"/>
      <c r="BP6" s="18"/>
      <c r="BQ6" s="18"/>
      <c r="BR6" s="18"/>
      <c r="BS6" s="18"/>
      <c r="BT6" s="18"/>
      <c r="BU6" s="18"/>
      <c r="BV6" s="18"/>
      <c r="BW6" s="18"/>
      <c r="BX6" s="18"/>
      <c r="BY6" s="18"/>
    </row>
    <row r="7" spans="1:77" x14ac:dyDescent="0.25">
      <c r="A7" s="18" t="s">
        <v>427</v>
      </c>
      <c r="B7" s="18" t="s">
        <v>434</v>
      </c>
      <c r="C7" s="18" t="s">
        <v>435</v>
      </c>
      <c r="D7" s="1">
        <v>44739</v>
      </c>
      <c r="AB7">
        <v>1</v>
      </c>
      <c r="AD7">
        <v>1</v>
      </c>
      <c r="BG7" s="18"/>
      <c r="BH7" s="18"/>
      <c r="BI7" s="18"/>
      <c r="BJ7" s="18"/>
      <c r="BK7" s="18"/>
      <c r="BL7" s="18"/>
      <c r="BM7" s="18"/>
      <c r="BN7" s="18"/>
      <c r="BO7" s="18"/>
      <c r="BP7" s="18">
        <v>3</v>
      </c>
      <c r="BQ7" s="18"/>
      <c r="BR7" s="18"/>
      <c r="BS7" s="18">
        <v>1</v>
      </c>
      <c r="BT7" s="18"/>
      <c r="BU7" s="18">
        <v>2</v>
      </c>
      <c r="BV7" s="18"/>
      <c r="BW7" s="18"/>
      <c r="BX7" s="18"/>
      <c r="BY7" s="18"/>
    </row>
    <row r="8" spans="1:77" x14ac:dyDescent="0.25">
      <c r="A8" s="18" t="s">
        <v>427</v>
      </c>
      <c r="B8" s="18" t="s">
        <v>436</v>
      </c>
      <c r="C8" s="18" t="s">
        <v>437</v>
      </c>
      <c r="D8" s="1">
        <v>44739</v>
      </c>
      <c r="W8">
        <v>1</v>
      </c>
      <c r="X8">
        <v>1</v>
      </c>
      <c r="AB8">
        <v>3</v>
      </c>
      <c r="AF8">
        <v>3</v>
      </c>
      <c r="BG8" s="18"/>
      <c r="BH8" s="18"/>
      <c r="BI8" s="18"/>
      <c r="BJ8" s="18"/>
      <c r="BK8" s="18"/>
      <c r="BL8" s="18">
        <v>1</v>
      </c>
      <c r="BM8" s="18"/>
      <c r="BN8" s="18"/>
      <c r="BO8" s="18"/>
      <c r="BP8" s="18">
        <v>4</v>
      </c>
      <c r="BQ8" s="18"/>
      <c r="BR8" s="18"/>
      <c r="BS8" s="18"/>
      <c r="BT8" s="18"/>
      <c r="BU8" s="18">
        <v>4</v>
      </c>
      <c r="BV8" s="18"/>
      <c r="BW8" s="18"/>
      <c r="BX8" s="18"/>
      <c r="BY8" s="18"/>
    </row>
    <row r="9" spans="1:77" x14ac:dyDescent="0.25">
      <c r="A9" s="18" t="s">
        <v>427</v>
      </c>
      <c r="B9" s="18" t="s">
        <v>432</v>
      </c>
      <c r="C9" s="18" t="s">
        <v>438</v>
      </c>
      <c r="D9" s="1">
        <v>44739</v>
      </c>
      <c r="AB9">
        <v>1</v>
      </c>
      <c r="AF9">
        <v>1</v>
      </c>
      <c r="BG9" s="18"/>
      <c r="BH9" s="18"/>
      <c r="BI9" s="18"/>
      <c r="BJ9" s="18"/>
      <c r="BK9" s="18"/>
      <c r="BL9" s="18"/>
      <c r="BM9" s="18"/>
      <c r="BN9" s="18"/>
      <c r="BO9" s="18"/>
      <c r="BP9" s="18">
        <v>1</v>
      </c>
      <c r="BQ9" s="18"/>
      <c r="BR9" s="18"/>
      <c r="BS9" s="18"/>
      <c r="BT9" s="18"/>
      <c r="BU9" s="18">
        <v>1</v>
      </c>
      <c r="BV9" s="18"/>
      <c r="BW9" s="18"/>
      <c r="BX9" s="18"/>
      <c r="BY9" s="18"/>
    </row>
    <row r="10" spans="1:77" x14ac:dyDescent="0.25">
      <c r="A10" s="18" t="s">
        <v>427</v>
      </c>
      <c r="B10" s="18" t="s">
        <v>439</v>
      </c>
      <c r="C10" s="18" t="s">
        <v>440</v>
      </c>
      <c r="D10" s="1">
        <v>44739</v>
      </c>
      <c r="AB10">
        <v>1</v>
      </c>
      <c r="AC10">
        <v>1</v>
      </c>
      <c r="BG10" s="18"/>
      <c r="BH10" s="18"/>
      <c r="BI10" s="18"/>
      <c r="BJ10" s="18"/>
      <c r="BK10" s="18"/>
      <c r="BL10" s="18"/>
      <c r="BM10" s="18">
        <v>1</v>
      </c>
      <c r="BN10" s="18"/>
      <c r="BO10" s="18"/>
      <c r="BP10" s="18">
        <v>3</v>
      </c>
      <c r="BQ10" s="18">
        <v>1</v>
      </c>
      <c r="BR10" s="18"/>
      <c r="BS10" s="18"/>
      <c r="BT10" s="18"/>
      <c r="BU10" s="18"/>
      <c r="BV10" s="18">
        <v>3</v>
      </c>
      <c r="BW10" s="18"/>
      <c r="BX10" s="18"/>
      <c r="BY10" s="18"/>
    </row>
    <row r="11" spans="1:77" x14ac:dyDescent="0.25">
      <c r="A11" s="18" t="s">
        <v>444</v>
      </c>
      <c r="B11" s="18" t="s">
        <v>447</v>
      </c>
      <c r="C11" s="18" t="s">
        <v>448</v>
      </c>
      <c r="D11" s="1">
        <v>44739</v>
      </c>
      <c r="R11">
        <v>2</v>
      </c>
      <c r="S11">
        <v>1</v>
      </c>
      <c r="BG11" s="18"/>
      <c r="BH11" s="18"/>
      <c r="BI11" s="18"/>
      <c r="BJ11" s="18"/>
      <c r="BK11" s="18">
        <v>2</v>
      </c>
      <c r="BL11" s="18"/>
      <c r="BM11" s="18"/>
      <c r="BN11" s="18"/>
      <c r="BO11" s="18"/>
      <c r="BP11" s="18"/>
      <c r="BQ11" s="18"/>
      <c r="BR11" s="18"/>
      <c r="BS11" s="18"/>
      <c r="BT11" s="18"/>
      <c r="BU11" s="18"/>
      <c r="BV11" s="18"/>
      <c r="BW11" s="18"/>
      <c r="BX11" s="18"/>
      <c r="BY11" s="18"/>
    </row>
    <row r="12" spans="1:77" x14ac:dyDescent="0.25">
      <c r="A12" s="18" t="s">
        <v>444</v>
      </c>
      <c r="B12" s="18" t="s">
        <v>532</v>
      </c>
      <c r="C12" s="18" t="s">
        <v>666</v>
      </c>
      <c r="D12" s="1">
        <v>44739</v>
      </c>
      <c r="AB12">
        <v>1</v>
      </c>
      <c r="AC12">
        <v>1</v>
      </c>
      <c r="BG12" s="18"/>
      <c r="BH12" s="18"/>
      <c r="BI12" s="18"/>
      <c r="BJ12" s="18"/>
      <c r="BK12" s="18"/>
      <c r="BL12" s="18"/>
      <c r="BM12" s="18">
        <v>1</v>
      </c>
      <c r="BN12" s="18"/>
      <c r="BO12" s="18"/>
      <c r="BP12" s="18">
        <v>1</v>
      </c>
      <c r="BQ12" s="18">
        <v>1</v>
      </c>
      <c r="BR12" s="18"/>
      <c r="BS12" s="18"/>
      <c r="BT12" s="18"/>
      <c r="BU12" s="18"/>
      <c r="BV12" s="18">
        <v>1</v>
      </c>
      <c r="BW12" s="18"/>
      <c r="BX12" s="18"/>
      <c r="BY12" s="18"/>
    </row>
    <row r="13" spans="1:77" x14ac:dyDescent="0.25">
      <c r="A13" s="18" t="s">
        <v>444</v>
      </c>
      <c r="B13" s="18" t="s">
        <v>532</v>
      </c>
      <c r="C13" s="18" t="s">
        <v>605</v>
      </c>
      <c r="D13" s="1">
        <v>44739</v>
      </c>
      <c r="AB13">
        <v>1</v>
      </c>
      <c r="AF13">
        <v>1</v>
      </c>
      <c r="BG13" s="18"/>
      <c r="BH13" s="18"/>
      <c r="BI13" s="18"/>
      <c r="BJ13" s="18"/>
      <c r="BK13" s="18"/>
      <c r="BL13" s="18"/>
      <c r="BM13" s="18"/>
      <c r="BN13" s="18"/>
      <c r="BO13" s="18"/>
      <c r="BP13" s="18">
        <v>1</v>
      </c>
      <c r="BQ13" s="18"/>
      <c r="BR13" s="18"/>
      <c r="BS13" s="18"/>
      <c r="BT13" s="18"/>
      <c r="BU13" s="18">
        <v>1</v>
      </c>
      <c r="BV13" s="18"/>
      <c r="BW13" s="18"/>
      <c r="BX13" s="18"/>
      <c r="BY13" s="18"/>
    </row>
    <row r="14" spans="1:77" x14ac:dyDescent="0.25">
      <c r="A14" s="18" t="s">
        <v>444</v>
      </c>
      <c r="B14" s="18" t="s">
        <v>445</v>
      </c>
      <c r="C14" s="18" t="s">
        <v>450</v>
      </c>
      <c r="D14" s="1">
        <v>44739</v>
      </c>
      <c r="W14">
        <v>1</v>
      </c>
      <c r="AL14">
        <v>1</v>
      </c>
      <c r="BG14" s="18"/>
      <c r="BH14" s="18"/>
      <c r="BI14" s="18"/>
      <c r="BJ14" s="18"/>
      <c r="BK14" s="18"/>
      <c r="BL14" s="18"/>
      <c r="BM14" s="18"/>
      <c r="BN14" s="18"/>
      <c r="BO14" s="18"/>
      <c r="BP14" s="18"/>
      <c r="BQ14" s="18"/>
      <c r="BR14" s="18"/>
      <c r="BS14" s="18"/>
      <c r="BT14" s="18"/>
      <c r="BU14" s="18"/>
      <c r="BV14" s="18"/>
      <c r="BW14" s="18"/>
      <c r="BX14" s="18"/>
      <c r="BY14" s="18"/>
    </row>
    <row r="15" spans="1:77" x14ac:dyDescent="0.25">
      <c r="A15" s="18" t="s">
        <v>444</v>
      </c>
      <c r="B15" s="18" t="s">
        <v>664</v>
      </c>
      <c r="C15" s="18" t="s">
        <v>670</v>
      </c>
      <c r="D15" s="1">
        <v>44739</v>
      </c>
      <c r="AB15">
        <v>1</v>
      </c>
      <c r="AC15">
        <v>1</v>
      </c>
      <c r="BG15" s="18"/>
      <c r="BH15" s="18"/>
      <c r="BI15" s="18"/>
      <c r="BJ15" s="18"/>
      <c r="BK15" s="18"/>
      <c r="BL15" s="18"/>
      <c r="BM15" s="18">
        <v>1</v>
      </c>
      <c r="BN15" s="18"/>
      <c r="BO15" s="18"/>
      <c r="BP15" s="18">
        <v>1</v>
      </c>
      <c r="BQ15" s="18">
        <v>1</v>
      </c>
      <c r="BR15" s="18"/>
      <c r="BS15" s="18"/>
      <c r="BT15" s="18"/>
      <c r="BU15" s="18"/>
      <c r="BV15" s="18">
        <v>1</v>
      </c>
      <c r="BW15" s="18"/>
      <c r="BX15" s="18"/>
      <c r="BY15" s="18"/>
    </row>
    <row r="16" spans="1:77" x14ac:dyDescent="0.25">
      <c r="A16" s="18" t="s">
        <v>405</v>
      </c>
      <c r="B16" s="18" t="s">
        <v>453</v>
      </c>
      <c r="C16" s="18" t="s">
        <v>454</v>
      </c>
      <c r="D16" s="1">
        <v>44739</v>
      </c>
      <c r="AB16">
        <v>1</v>
      </c>
      <c r="AF16">
        <v>1</v>
      </c>
      <c r="BG16" s="18"/>
      <c r="BH16" s="18"/>
      <c r="BI16" s="18"/>
      <c r="BJ16" s="18"/>
      <c r="BK16" s="18"/>
      <c r="BL16" s="18"/>
      <c r="BM16" s="18"/>
      <c r="BN16" s="18"/>
      <c r="BO16" s="18"/>
      <c r="BP16" s="18">
        <v>2</v>
      </c>
      <c r="BQ16" s="18"/>
      <c r="BR16" s="18"/>
      <c r="BS16" s="18"/>
      <c r="BT16" s="18"/>
      <c r="BU16" s="18">
        <v>2</v>
      </c>
      <c r="BV16" s="18"/>
      <c r="BW16" s="18"/>
      <c r="BX16" s="18"/>
      <c r="BY16" s="18"/>
    </row>
    <row r="17" spans="1:77" x14ac:dyDescent="0.25">
      <c r="A17" s="18" t="s">
        <v>405</v>
      </c>
      <c r="B17" s="18" t="s">
        <v>455</v>
      </c>
      <c r="C17" s="18" t="s">
        <v>456</v>
      </c>
      <c r="D17" s="1">
        <v>44739</v>
      </c>
      <c r="AB17">
        <v>1</v>
      </c>
      <c r="BG17" s="18"/>
      <c r="BH17" s="18"/>
      <c r="BI17" s="18"/>
      <c r="BJ17" s="18"/>
      <c r="BK17" s="18"/>
      <c r="BL17" s="18"/>
      <c r="BM17" s="18">
        <v>1</v>
      </c>
      <c r="BN17" s="18"/>
      <c r="BO17" s="18"/>
      <c r="BP17" s="18">
        <v>2</v>
      </c>
      <c r="BQ17" s="18"/>
      <c r="BR17" s="18"/>
      <c r="BS17" s="18"/>
      <c r="BT17" s="18"/>
      <c r="BU17" s="18"/>
      <c r="BV17" s="18">
        <v>2</v>
      </c>
      <c r="BW17" s="18"/>
      <c r="BX17" s="18"/>
      <c r="BY17" s="18"/>
    </row>
    <row r="18" spans="1:77" x14ac:dyDescent="0.25">
      <c r="A18" s="18" t="s">
        <v>405</v>
      </c>
      <c r="B18" s="18" t="s">
        <v>457</v>
      </c>
      <c r="C18" s="18" t="s">
        <v>458</v>
      </c>
      <c r="D18" s="1">
        <v>44739</v>
      </c>
      <c r="R18">
        <v>1</v>
      </c>
      <c r="V18">
        <v>1</v>
      </c>
      <c r="BG18" s="18"/>
      <c r="BH18" s="18"/>
      <c r="BI18" s="18"/>
      <c r="BJ18" s="18"/>
      <c r="BK18" s="18"/>
      <c r="BL18" s="18"/>
      <c r="BM18" s="18"/>
      <c r="BN18" s="18"/>
      <c r="BO18" s="18"/>
      <c r="BP18" s="18">
        <v>3</v>
      </c>
      <c r="BQ18" s="18"/>
      <c r="BR18" s="18"/>
      <c r="BS18" s="18"/>
      <c r="BT18" s="18"/>
      <c r="BU18" s="18">
        <v>3</v>
      </c>
      <c r="BV18" s="18"/>
      <c r="BW18" s="18"/>
      <c r="BX18" s="18"/>
      <c r="BY18" s="18"/>
    </row>
    <row r="19" spans="1:77" x14ac:dyDescent="0.25">
      <c r="A19" s="18" t="s">
        <v>405</v>
      </c>
      <c r="B19" s="18" t="s">
        <v>555</v>
      </c>
      <c r="C19" s="18" t="s">
        <v>562</v>
      </c>
      <c r="D19" s="1">
        <v>44739</v>
      </c>
      <c r="AB19">
        <v>1</v>
      </c>
      <c r="BG19" s="18"/>
      <c r="BH19" s="18"/>
      <c r="BI19" s="18"/>
      <c r="BJ19" s="18"/>
      <c r="BK19" s="18"/>
      <c r="BL19" s="18"/>
      <c r="BM19" s="18">
        <v>1</v>
      </c>
      <c r="BN19" s="18"/>
      <c r="BO19" s="18"/>
      <c r="BP19" s="18">
        <v>2</v>
      </c>
      <c r="BQ19" s="18"/>
      <c r="BR19" s="18"/>
      <c r="BS19" s="18"/>
      <c r="BT19" s="18"/>
      <c r="BU19" s="18"/>
      <c r="BV19" s="18">
        <v>2</v>
      </c>
      <c r="BW19" s="18"/>
      <c r="BX19" s="18"/>
      <c r="BY19" s="18"/>
    </row>
    <row r="20" spans="1:77" x14ac:dyDescent="0.25">
      <c r="A20" s="18" t="s">
        <v>405</v>
      </c>
      <c r="B20" s="18" t="s">
        <v>459</v>
      </c>
      <c r="C20" s="18" t="s">
        <v>460</v>
      </c>
      <c r="D20" s="1">
        <v>44739</v>
      </c>
      <c r="W20">
        <v>1</v>
      </c>
      <c r="AA20">
        <v>1</v>
      </c>
      <c r="BG20" s="18"/>
      <c r="BH20" s="18"/>
      <c r="BI20" s="18"/>
      <c r="BJ20" s="18"/>
      <c r="BK20" s="18"/>
      <c r="BL20" s="18"/>
      <c r="BM20" s="18"/>
      <c r="BN20" s="18"/>
      <c r="BO20" s="18"/>
      <c r="BP20" s="18"/>
      <c r="BQ20" s="18"/>
      <c r="BR20" s="18"/>
      <c r="BS20" s="18"/>
      <c r="BT20" s="18"/>
      <c r="BU20" s="18"/>
      <c r="BV20" s="18"/>
      <c r="BW20" s="18"/>
      <c r="BX20" s="18"/>
      <c r="BY20" s="18"/>
    </row>
    <row r="21" spans="1:77" x14ac:dyDescent="0.25">
      <c r="A21" s="18" t="s">
        <v>405</v>
      </c>
      <c r="B21" s="18" t="s">
        <v>455</v>
      </c>
      <c r="C21" s="18" t="s">
        <v>461</v>
      </c>
      <c r="D21" s="1">
        <v>44739</v>
      </c>
      <c r="W21">
        <v>1</v>
      </c>
      <c r="AA21">
        <v>1</v>
      </c>
      <c r="BG21" s="18"/>
      <c r="BH21" s="18"/>
      <c r="BI21" s="18"/>
      <c r="BJ21" s="18"/>
      <c r="BK21" s="18"/>
      <c r="BL21" s="18"/>
      <c r="BM21" s="18"/>
      <c r="BN21" s="18"/>
      <c r="BO21" s="18"/>
      <c r="BP21" s="18">
        <v>1</v>
      </c>
      <c r="BQ21" s="18"/>
      <c r="BR21" s="18"/>
      <c r="BS21" s="18"/>
      <c r="BT21" s="18"/>
      <c r="BU21" s="18">
        <v>1</v>
      </c>
      <c r="BV21" s="18"/>
      <c r="BW21" s="18"/>
      <c r="BX21" s="18"/>
      <c r="BY21" s="18"/>
    </row>
    <row r="22" spans="1:77" x14ac:dyDescent="0.25">
      <c r="A22" s="18" t="s">
        <v>405</v>
      </c>
      <c r="B22" s="18" t="s">
        <v>459</v>
      </c>
      <c r="C22" s="18" t="s">
        <v>462</v>
      </c>
      <c r="D22" s="1">
        <v>44739</v>
      </c>
      <c r="AB22">
        <v>1</v>
      </c>
      <c r="AF22">
        <v>1</v>
      </c>
      <c r="BG22" s="18"/>
      <c r="BH22" s="18"/>
      <c r="BI22" s="18"/>
      <c r="BJ22" s="18"/>
      <c r="BK22" s="18"/>
      <c r="BL22" s="18"/>
      <c r="BM22" s="18"/>
      <c r="BN22" s="18"/>
      <c r="BO22" s="18"/>
      <c r="BP22" s="18">
        <v>2</v>
      </c>
      <c r="BQ22" s="18"/>
      <c r="BR22" s="18"/>
      <c r="BS22" s="18"/>
      <c r="BT22" s="18"/>
      <c r="BU22" s="18">
        <v>2</v>
      </c>
      <c r="BV22" s="18"/>
      <c r="BW22" s="18"/>
      <c r="BX22" s="18"/>
      <c r="BY22" s="18"/>
    </row>
    <row r="23" spans="1:77" x14ac:dyDescent="0.25">
      <c r="A23" s="18" t="s">
        <v>463</v>
      </c>
      <c r="B23" s="18" t="s">
        <v>465</v>
      </c>
      <c r="C23" s="18" t="s">
        <v>606</v>
      </c>
      <c r="D23" s="1">
        <v>44739</v>
      </c>
      <c r="AB23">
        <v>1</v>
      </c>
      <c r="AF23">
        <v>1</v>
      </c>
      <c r="BG23" s="18"/>
      <c r="BH23" s="18"/>
      <c r="BI23" s="18"/>
      <c r="BJ23" s="18"/>
      <c r="BK23" s="18"/>
      <c r="BL23" s="18"/>
      <c r="BM23" s="18"/>
      <c r="BN23" s="18"/>
      <c r="BO23" s="18"/>
      <c r="BP23" s="18">
        <v>2</v>
      </c>
      <c r="BQ23" s="18"/>
      <c r="BR23" s="18"/>
      <c r="BS23" s="18"/>
      <c r="BT23" s="18"/>
      <c r="BU23" s="18">
        <v>2</v>
      </c>
      <c r="BV23" s="18"/>
      <c r="BW23" s="18"/>
      <c r="BX23" s="18"/>
      <c r="BY23" s="18"/>
    </row>
    <row r="24" spans="1:77" x14ac:dyDescent="0.25">
      <c r="A24" s="18" t="s">
        <v>463</v>
      </c>
      <c r="B24" s="18" t="s">
        <v>465</v>
      </c>
      <c r="C24" s="18" t="s">
        <v>466</v>
      </c>
      <c r="D24" s="1">
        <v>44739</v>
      </c>
      <c r="W24">
        <v>1</v>
      </c>
      <c r="Z24">
        <v>1</v>
      </c>
      <c r="BG24" s="18"/>
      <c r="BH24" s="18"/>
      <c r="BI24" s="18"/>
      <c r="BJ24" s="18"/>
      <c r="BK24" s="18"/>
      <c r="BL24" s="18"/>
      <c r="BM24" s="18"/>
      <c r="BN24" s="18"/>
      <c r="BO24" s="18"/>
      <c r="BP24" s="18"/>
      <c r="BQ24" s="18"/>
      <c r="BR24" s="18"/>
      <c r="BS24" s="18"/>
      <c r="BT24" s="18"/>
      <c r="BU24" s="18"/>
      <c r="BV24" s="18"/>
      <c r="BW24" s="18"/>
      <c r="BX24" s="18"/>
      <c r="BY24" s="18"/>
    </row>
    <row r="25" spans="1:77" x14ac:dyDescent="0.25">
      <c r="A25" s="18" t="s">
        <v>463</v>
      </c>
      <c r="B25" s="18" t="s">
        <v>465</v>
      </c>
      <c r="C25" s="18" t="s">
        <v>467</v>
      </c>
      <c r="D25" s="1">
        <v>44739</v>
      </c>
      <c r="AB25">
        <v>2</v>
      </c>
      <c r="AF25">
        <v>1</v>
      </c>
      <c r="BG25" s="18"/>
      <c r="BH25" s="18"/>
      <c r="BI25" s="18"/>
      <c r="BJ25" s="18"/>
      <c r="BK25" s="18"/>
      <c r="BL25" s="18"/>
      <c r="BM25" s="18"/>
      <c r="BN25" s="18"/>
      <c r="BO25" s="18"/>
      <c r="BP25" s="18">
        <v>3</v>
      </c>
      <c r="BQ25" s="18"/>
      <c r="BR25" s="18"/>
      <c r="BS25" s="18"/>
      <c r="BT25" s="18"/>
      <c r="BU25" s="18">
        <v>1</v>
      </c>
      <c r="BV25" s="18">
        <v>1</v>
      </c>
      <c r="BW25" s="18"/>
      <c r="BX25" s="18"/>
      <c r="BY25" s="18"/>
    </row>
    <row r="26" spans="1:77" x14ac:dyDescent="0.25">
      <c r="A26" s="18" t="s">
        <v>463</v>
      </c>
      <c r="B26" s="18" t="s">
        <v>468</v>
      </c>
      <c r="C26" s="18" t="s">
        <v>469</v>
      </c>
      <c r="D26" s="1">
        <v>44739</v>
      </c>
      <c r="W26">
        <v>1</v>
      </c>
      <c r="AA26">
        <v>1</v>
      </c>
      <c r="BG26" s="18"/>
      <c r="BH26" s="18"/>
      <c r="BI26" s="18"/>
      <c r="BJ26" s="18"/>
      <c r="BK26" s="18"/>
      <c r="BL26" s="18"/>
      <c r="BM26" s="18"/>
      <c r="BN26" s="18"/>
      <c r="BO26" s="18"/>
      <c r="BP26" s="18"/>
      <c r="BQ26" s="18"/>
      <c r="BR26" s="18"/>
      <c r="BS26" s="18"/>
      <c r="BT26" s="18"/>
      <c r="BU26" s="18"/>
      <c r="BV26" s="18"/>
      <c r="BW26" s="18"/>
      <c r="BX26" s="18"/>
      <c r="BY26" s="18"/>
    </row>
    <row r="27" spans="1:77" x14ac:dyDescent="0.25">
      <c r="A27" s="18" t="s">
        <v>463</v>
      </c>
      <c r="B27" s="18" t="s">
        <v>476</v>
      </c>
      <c r="C27" s="18" t="s">
        <v>567</v>
      </c>
      <c r="D27" s="1">
        <v>44739</v>
      </c>
      <c r="R27">
        <v>1</v>
      </c>
      <c r="S27">
        <v>1</v>
      </c>
      <c r="BG27" s="18"/>
      <c r="BH27" s="18"/>
      <c r="BI27" s="18"/>
      <c r="BJ27" s="18"/>
      <c r="BK27" s="18">
        <v>1</v>
      </c>
      <c r="BL27" s="18"/>
      <c r="BM27" s="18"/>
      <c r="BN27" s="18"/>
      <c r="BO27" s="18"/>
      <c r="BP27" s="18">
        <v>1</v>
      </c>
      <c r="BQ27" s="18"/>
      <c r="BR27" s="18"/>
      <c r="BS27" s="18"/>
      <c r="BT27" s="18"/>
      <c r="BU27" s="18">
        <v>1</v>
      </c>
      <c r="BV27" s="18"/>
      <c r="BW27" s="18"/>
      <c r="BX27" s="18"/>
      <c r="BY27" s="18"/>
    </row>
    <row r="28" spans="1:77" x14ac:dyDescent="0.25">
      <c r="A28" s="18" t="s">
        <v>463</v>
      </c>
      <c r="B28" s="18" t="s">
        <v>476</v>
      </c>
      <c r="C28" s="18" t="s">
        <v>703</v>
      </c>
      <c r="D28" s="1">
        <v>44739</v>
      </c>
      <c r="AB28">
        <v>1</v>
      </c>
      <c r="AF28">
        <v>1</v>
      </c>
      <c r="BG28" s="18"/>
      <c r="BH28" s="18"/>
      <c r="BI28" s="18"/>
      <c r="BJ28" s="18"/>
      <c r="BK28" s="18"/>
      <c r="BL28" s="18"/>
      <c r="BM28" s="18"/>
      <c r="BN28" s="18"/>
      <c r="BO28" s="18"/>
      <c r="BP28" s="18">
        <v>1</v>
      </c>
      <c r="BQ28" s="18"/>
      <c r="BR28" s="18"/>
      <c r="BS28" s="18"/>
      <c r="BT28" s="18"/>
      <c r="BU28" s="18">
        <v>1</v>
      </c>
      <c r="BV28" s="18"/>
      <c r="BW28" s="18"/>
      <c r="BX28" s="18"/>
      <c r="BY28" s="18"/>
    </row>
    <row r="29" spans="1:77" x14ac:dyDescent="0.25">
      <c r="A29" s="18" t="s">
        <v>463</v>
      </c>
      <c r="B29" s="18" t="s">
        <v>470</v>
      </c>
      <c r="C29" s="18" t="s">
        <v>471</v>
      </c>
      <c r="D29" s="1">
        <v>44739</v>
      </c>
      <c r="R29">
        <v>1</v>
      </c>
      <c r="V29">
        <v>1</v>
      </c>
      <c r="W29">
        <v>1</v>
      </c>
      <c r="X29">
        <v>1</v>
      </c>
      <c r="BG29" s="18"/>
      <c r="BH29" s="18"/>
      <c r="BI29" s="18"/>
      <c r="BJ29" s="18"/>
      <c r="BK29" s="18"/>
      <c r="BL29" s="18">
        <v>1</v>
      </c>
      <c r="BM29" s="18"/>
      <c r="BN29" s="18"/>
      <c r="BO29" s="18"/>
      <c r="BP29" s="18"/>
      <c r="BQ29" s="18"/>
      <c r="BR29" s="18"/>
      <c r="BS29" s="18"/>
      <c r="BT29" s="18"/>
      <c r="BU29" s="18"/>
      <c r="BV29" s="18"/>
      <c r="BW29" s="18"/>
      <c r="BX29" s="18"/>
      <c r="BY29" s="18"/>
    </row>
    <row r="30" spans="1:77" x14ac:dyDescent="0.25">
      <c r="A30" s="18" t="s">
        <v>463</v>
      </c>
      <c r="B30" s="18" t="s">
        <v>464</v>
      </c>
      <c r="C30" s="18" t="s">
        <v>472</v>
      </c>
      <c r="D30" s="1">
        <v>44739</v>
      </c>
      <c r="AB30">
        <v>1</v>
      </c>
      <c r="AF30">
        <v>1</v>
      </c>
      <c r="BG30" s="18"/>
      <c r="BH30" s="18"/>
      <c r="BI30" s="18"/>
      <c r="BJ30" s="18"/>
      <c r="BK30" s="18"/>
      <c r="BL30" s="18"/>
      <c r="BM30" s="18"/>
      <c r="BN30" s="18"/>
      <c r="BO30" s="18"/>
      <c r="BP30" s="18">
        <v>2</v>
      </c>
      <c r="BQ30" s="18"/>
      <c r="BR30" s="18"/>
      <c r="BS30" s="18"/>
      <c r="BT30" s="18"/>
      <c r="BU30" s="18">
        <v>2</v>
      </c>
      <c r="BV30" s="18"/>
      <c r="BW30" s="18"/>
      <c r="BX30" s="18"/>
      <c r="BY30" s="18"/>
    </row>
    <row r="31" spans="1:77" x14ac:dyDescent="0.25">
      <c r="A31" s="18" t="s">
        <v>463</v>
      </c>
      <c r="B31" s="18" t="s">
        <v>465</v>
      </c>
      <c r="C31" s="18" t="s">
        <v>705</v>
      </c>
      <c r="D31" s="1">
        <v>44739</v>
      </c>
      <c r="W31">
        <v>1</v>
      </c>
      <c r="X31">
        <v>1</v>
      </c>
      <c r="AB31">
        <v>1</v>
      </c>
      <c r="AF31">
        <v>1</v>
      </c>
      <c r="BG31" s="18"/>
      <c r="BH31" s="18"/>
      <c r="BI31" s="18"/>
      <c r="BJ31" s="18"/>
      <c r="BK31" s="18"/>
      <c r="BL31" s="18">
        <v>1</v>
      </c>
      <c r="BM31" s="18"/>
      <c r="BN31" s="18"/>
      <c r="BO31" s="18"/>
      <c r="BP31" s="18">
        <v>4</v>
      </c>
      <c r="BQ31" s="18"/>
      <c r="BR31" s="18"/>
      <c r="BS31" s="18"/>
      <c r="BT31" s="18">
        <v>1</v>
      </c>
      <c r="BU31" s="18">
        <v>2</v>
      </c>
      <c r="BV31" s="18">
        <v>1</v>
      </c>
      <c r="BW31" s="18"/>
      <c r="BX31" s="18"/>
      <c r="BY31" s="18"/>
    </row>
    <row r="32" spans="1:77" x14ac:dyDescent="0.25">
      <c r="A32" s="18" t="s">
        <v>463</v>
      </c>
      <c r="B32" s="18" t="s">
        <v>465</v>
      </c>
      <c r="C32" s="18" t="s">
        <v>474</v>
      </c>
      <c r="D32" s="1">
        <v>44739</v>
      </c>
      <c r="E32">
        <v>101</v>
      </c>
      <c r="F32">
        <v>3</v>
      </c>
      <c r="G32">
        <v>3</v>
      </c>
      <c r="J32">
        <v>54</v>
      </c>
      <c r="K32">
        <v>1</v>
      </c>
      <c r="L32">
        <v>17</v>
      </c>
      <c r="M32">
        <v>5</v>
      </c>
      <c r="N32">
        <v>41</v>
      </c>
      <c r="O32">
        <v>38</v>
      </c>
      <c r="P32">
        <v>1</v>
      </c>
      <c r="R32">
        <v>307</v>
      </c>
      <c r="S32">
        <v>222</v>
      </c>
      <c r="T32">
        <v>9</v>
      </c>
      <c r="U32">
        <v>25</v>
      </c>
      <c r="V32">
        <v>14</v>
      </c>
      <c r="W32">
        <v>1323</v>
      </c>
      <c r="X32">
        <v>609</v>
      </c>
      <c r="Y32">
        <v>18</v>
      </c>
      <c r="Z32">
        <v>211</v>
      </c>
      <c r="AA32">
        <v>85</v>
      </c>
      <c r="AB32">
        <v>870</v>
      </c>
      <c r="AC32">
        <v>446</v>
      </c>
      <c r="AD32">
        <v>17</v>
      </c>
      <c r="AE32">
        <v>91</v>
      </c>
      <c r="AF32">
        <v>124</v>
      </c>
      <c r="AG32">
        <v>182</v>
      </c>
      <c r="AH32">
        <v>59</v>
      </c>
      <c r="AJ32">
        <v>12</v>
      </c>
      <c r="AK32">
        <v>35</v>
      </c>
      <c r="AL32">
        <v>38</v>
      </c>
      <c r="AM32">
        <v>31</v>
      </c>
      <c r="AN32">
        <v>1</v>
      </c>
      <c r="BG32" s="18">
        <v>3</v>
      </c>
      <c r="BH32" s="18"/>
      <c r="BI32" s="18">
        <v>74</v>
      </c>
      <c r="BJ32" s="18">
        <v>40</v>
      </c>
      <c r="BK32" s="18">
        <v>247</v>
      </c>
      <c r="BL32" s="18">
        <v>963</v>
      </c>
      <c r="BM32" s="18">
        <v>618</v>
      </c>
      <c r="BN32" s="18">
        <v>121</v>
      </c>
      <c r="BO32" s="18">
        <v>36</v>
      </c>
      <c r="BP32" s="18">
        <v>5238</v>
      </c>
      <c r="BQ32" s="18">
        <v>1592</v>
      </c>
      <c r="BR32" s="18"/>
      <c r="BS32" s="18">
        <v>49</v>
      </c>
      <c r="BT32" s="18">
        <v>383</v>
      </c>
      <c r="BU32" s="18">
        <v>1505</v>
      </c>
      <c r="BV32" s="18">
        <v>3057</v>
      </c>
      <c r="BW32" s="18">
        <v>15</v>
      </c>
      <c r="BX32" s="18"/>
      <c r="BY32" s="18"/>
    </row>
    <row r="33" spans="1:77" x14ac:dyDescent="0.25">
      <c r="A33" s="18" t="s">
        <v>463</v>
      </c>
      <c r="B33" s="18" t="s">
        <v>476</v>
      </c>
      <c r="C33" s="18" t="s">
        <v>477</v>
      </c>
      <c r="D33" s="1">
        <v>44739</v>
      </c>
      <c r="W33">
        <v>1</v>
      </c>
      <c r="AA33">
        <v>1</v>
      </c>
      <c r="BG33" s="18"/>
      <c r="BH33" s="18"/>
      <c r="BI33" s="18"/>
      <c r="BJ33" s="18"/>
      <c r="BK33" s="18"/>
      <c r="BL33" s="18"/>
      <c r="BM33" s="18"/>
      <c r="BN33" s="18"/>
      <c r="BO33" s="18"/>
      <c r="BP33" s="18"/>
      <c r="BQ33" s="18"/>
      <c r="BR33" s="18"/>
      <c r="BS33" s="18"/>
      <c r="BT33" s="18"/>
      <c r="BU33" s="18"/>
      <c r="BV33" s="18"/>
      <c r="BW33" s="18"/>
      <c r="BX33" s="18"/>
      <c r="BY33" s="18"/>
    </row>
    <row r="34" spans="1:77" x14ac:dyDescent="0.25">
      <c r="A34" s="18" t="s">
        <v>463</v>
      </c>
      <c r="B34" s="18" t="s">
        <v>478</v>
      </c>
      <c r="C34" s="18" t="s">
        <v>479</v>
      </c>
      <c r="D34" s="1">
        <v>44739</v>
      </c>
      <c r="W34">
        <v>1</v>
      </c>
      <c r="AA34">
        <v>1</v>
      </c>
      <c r="AB34">
        <v>1</v>
      </c>
      <c r="AF34">
        <v>1</v>
      </c>
      <c r="BG34" s="18"/>
      <c r="BH34" s="18"/>
      <c r="BI34" s="18"/>
      <c r="BJ34" s="18"/>
      <c r="BK34" s="18"/>
      <c r="BL34" s="18"/>
      <c r="BM34" s="18"/>
      <c r="BN34" s="18"/>
      <c r="BO34" s="18"/>
      <c r="BP34" s="18">
        <v>1</v>
      </c>
      <c r="BQ34" s="18"/>
      <c r="BR34" s="18"/>
      <c r="BS34" s="18"/>
      <c r="BT34" s="18"/>
      <c r="BU34" s="18">
        <v>1</v>
      </c>
      <c r="BV34" s="18"/>
      <c r="BW34" s="18"/>
      <c r="BX34" s="18"/>
      <c r="BY34" s="18"/>
    </row>
    <row r="35" spans="1:77" x14ac:dyDescent="0.25">
      <c r="A35" s="18" t="s">
        <v>463</v>
      </c>
      <c r="B35" s="18" t="s">
        <v>465</v>
      </c>
      <c r="C35" s="18" t="s">
        <v>481</v>
      </c>
      <c r="D35" s="1">
        <v>44739</v>
      </c>
      <c r="AB35">
        <v>1</v>
      </c>
      <c r="AF35">
        <v>1</v>
      </c>
      <c r="BG35" s="18"/>
      <c r="BH35" s="18"/>
      <c r="BI35" s="18"/>
      <c r="BJ35" s="18"/>
      <c r="BK35" s="18"/>
      <c r="BL35" s="18"/>
      <c r="BM35" s="18"/>
      <c r="BN35" s="18"/>
      <c r="BO35" s="18"/>
      <c r="BP35" s="18">
        <v>2</v>
      </c>
      <c r="BQ35" s="18"/>
      <c r="BR35" s="18"/>
      <c r="BS35" s="18"/>
      <c r="BT35" s="18"/>
      <c r="BU35" s="18">
        <v>1</v>
      </c>
      <c r="BV35" s="18">
        <v>1</v>
      </c>
      <c r="BW35" s="18"/>
      <c r="BX35" s="18"/>
      <c r="BY35" s="18"/>
    </row>
    <row r="36" spans="1:77" x14ac:dyDescent="0.25">
      <c r="A36" s="18" t="s">
        <v>463</v>
      </c>
      <c r="B36" s="18" t="s">
        <v>478</v>
      </c>
      <c r="C36" s="18" t="s">
        <v>483</v>
      </c>
      <c r="D36" s="1">
        <v>44739</v>
      </c>
      <c r="E36">
        <v>1</v>
      </c>
      <c r="J36">
        <v>1</v>
      </c>
      <c r="R36">
        <v>2</v>
      </c>
      <c r="S36">
        <v>1</v>
      </c>
      <c r="U36">
        <v>1</v>
      </c>
      <c r="W36">
        <v>8</v>
      </c>
      <c r="X36">
        <v>1</v>
      </c>
      <c r="AA36">
        <v>4</v>
      </c>
      <c r="AB36">
        <v>2</v>
      </c>
      <c r="AF36">
        <v>1</v>
      </c>
      <c r="BG36" s="18"/>
      <c r="BH36" s="18"/>
      <c r="BI36" s="18">
        <v>1</v>
      </c>
      <c r="BJ36" s="18"/>
      <c r="BK36" s="18">
        <v>1</v>
      </c>
      <c r="BL36" s="18">
        <v>4</v>
      </c>
      <c r="BM36" s="18"/>
      <c r="BN36" s="18"/>
      <c r="BO36" s="18"/>
      <c r="BP36" s="18">
        <v>17</v>
      </c>
      <c r="BQ36" s="18"/>
      <c r="BR36" s="18"/>
      <c r="BS36" s="18"/>
      <c r="BT36" s="18"/>
      <c r="BU36" s="18">
        <v>11</v>
      </c>
      <c r="BV36" s="18">
        <v>5</v>
      </c>
      <c r="BW36" s="18"/>
      <c r="BX36" s="18"/>
      <c r="BY36" s="18"/>
    </row>
    <row r="37" spans="1:77" x14ac:dyDescent="0.25">
      <c r="A37" s="18" t="s">
        <v>463</v>
      </c>
      <c r="B37" s="18" t="s">
        <v>468</v>
      </c>
      <c r="C37" s="18" t="s">
        <v>622</v>
      </c>
      <c r="D37" s="1">
        <v>44739</v>
      </c>
      <c r="E37">
        <v>61</v>
      </c>
      <c r="J37">
        <v>38</v>
      </c>
      <c r="L37">
        <v>5</v>
      </c>
      <c r="M37">
        <v>2</v>
      </c>
      <c r="N37">
        <v>11</v>
      </c>
      <c r="O37">
        <v>7</v>
      </c>
      <c r="Q37">
        <v>1</v>
      </c>
      <c r="R37">
        <v>334</v>
      </c>
      <c r="S37">
        <v>269</v>
      </c>
      <c r="U37">
        <v>1</v>
      </c>
      <c r="V37">
        <v>43</v>
      </c>
      <c r="W37">
        <v>1058</v>
      </c>
      <c r="X37">
        <v>667</v>
      </c>
      <c r="Y37">
        <v>8</v>
      </c>
      <c r="Z37">
        <v>93</v>
      </c>
      <c r="AA37">
        <v>57</v>
      </c>
      <c r="AB37">
        <v>831</v>
      </c>
      <c r="AC37">
        <v>423</v>
      </c>
      <c r="AE37">
        <v>6</v>
      </c>
      <c r="AF37">
        <v>251</v>
      </c>
      <c r="AG37">
        <v>117</v>
      </c>
      <c r="AH37">
        <v>54</v>
      </c>
      <c r="AJ37">
        <v>6</v>
      </c>
      <c r="AK37">
        <v>10</v>
      </c>
      <c r="AL37">
        <v>28</v>
      </c>
      <c r="AM37">
        <v>21</v>
      </c>
      <c r="AP37">
        <v>1</v>
      </c>
      <c r="BA37">
        <v>1</v>
      </c>
      <c r="BG37" s="18"/>
      <c r="BH37" s="18"/>
      <c r="BI37" s="18">
        <v>53</v>
      </c>
      <c r="BJ37" s="18">
        <v>8</v>
      </c>
      <c r="BK37" s="18">
        <v>289</v>
      </c>
      <c r="BL37" s="18">
        <v>878</v>
      </c>
      <c r="BM37" s="18">
        <v>557</v>
      </c>
      <c r="BN37" s="18">
        <v>88</v>
      </c>
      <c r="BO37" s="18">
        <v>25</v>
      </c>
      <c r="BP37" s="18">
        <v>4884</v>
      </c>
      <c r="BQ37" s="18">
        <v>1506</v>
      </c>
      <c r="BR37" s="18"/>
      <c r="BS37" s="18">
        <v>3</v>
      </c>
      <c r="BT37" s="18">
        <v>327</v>
      </c>
      <c r="BU37" s="18">
        <v>1871</v>
      </c>
      <c r="BV37" s="18">
        <v>2529</v>
      </c>
      <c r="BW37" s="18">
        <v>12</v>
      </c>
      <c r="BX37" s="18"/>
      <c r="BY37" s="18"/>
    </row>
    <row r="38" spans="1:77" x14ac:dyDescent="0.25">
      <c r="A38" s="18" t="s">
        <v>571</v>
      </c>
      <c r="B38" s="18" t="s">
        <v>716</v>
      </c>
      <c r="C38" s="18" t="s">
        <v>717</v>
      </c>
      <c r="D38" s="1">
        <v>44739</v>
      </c>
      <c r="W38">
        <v>1</v>
      </c>
      <c r="AA38">
        <v>1</v>
      </c>
      <c r="BG38" s="18"/>
      <c r="BH38" s="18"/>
      <c r="BI38" s="18"/>
      <c r="BJ38" s="18"/>
      <c r="BK38" s="18"/>
      <c r="BL38" s="18"/>
      <c r="BM38" s="18"/>
      <c r="BN38" s="18"/>
      <c r="BO38" s="18"/>
      <c r="BP38" s="18"/>
      <c r="BQ38" s="18"/>
      <c r="BR38" s="18"/>
      <c r="BS38" s="18"/>
      <c r="BT38" s="18"/>
      <c r="BU38" s="18"/>
      <c r="BV38" s="18"/>
      <c r="BW38" s="18"/>
      <c r="BX38" s="18"/>
      <c r="BY38" s="18"/>
    </row>
    <row r="39" spans="1:77" x14ac:dyDescent="0.25">
      <c r="A39" s="18" t="s">
        <v>571</v>
      </c>
      <c r="B39" s="18" t="s">
        <v>572</v>
      </c>
      <c r="C39" s="18" t="s">
        <v>584</v>
      </c>
      <c r="D39" s="1">
        <v>44739</v>
      </c>
      <c r="W39">
        <v>1</v>
      </c>
      <c r="AA39">
        <v>1</v>
      </c>
      <c r="BG39" s="18"/>
      <c r="BH39" s="18"/>
      <c r="BI39" s="18"/>
      <c r="BJ39" s="18"/>
      <c r="BK39" s="18"/>
      <c r="BL39" s="18"/>
      <c r="BM39" s="18"/>
      <c r="BN39" s="18"/>
      <c r="BO39" s="18"/>
      <c r="BP39" s="18"/>
      <c r="BQ39" s="18"/>
      <c r="BR39" s="18"/>
      <c r="BS39" s="18"/>
      <c r="BT39" s="18"/>
      <c r="BU39" s="18"/>
      <c r="BV39" s="18"/>
      <c r="BW39" s="18"/>
      <c r="BX39" s="18"/>
      <c r="BY39" s="18"/>
    </row>
    <row r="40" spans="1:77" x14ac:dyDescent="0.25">
      <c r="A40" s="18" t="s">
        <v>571</v>
      </c>
      <c r="B40" s="18" t="s">
        <v>585</v>
      </c>
      <c r="C40" s="18" t="s">
        <v>587</v>
      </c>
      <c r="D40" s="1">
        <v>44739</v>
      </c>
      <c r="W40">
        <v>1</v>
      </c>
      <c r="X40">
        <v>1</v>
      </c>
      <c r="BG40" s="18"/>
      <c r="BH40" s="18"/>
      <c r="BI40" s="18"/>
      <c r="BJ40" s="18"/>
      <c r="BK40" s="18"/>
      <c r="BL40" s="18">
        <v>1</v>
      </c>
      <c r="BM40" s="18"/>
      <c r="BN40" s="18"/>
      <c r="BO40" s="18"/>
      <c r="BP40" s="18"/>
      <c r="BQ40" s="18"/>
      <c r="BR40" s="18"/>
      <c r="BS40" s="18"/>
      <c r="BT40" s="18"/>
      <c r="BU40" s="18"/>
      <c r="BV40" s="18"/>
      <c r="BW40" s="18"/>
      <c r="BX40" s="18"/>
      <c r="BY40" s="18"/>
    </row>
    <row r="41" spans="1:77" x14ac:dyDescent="0.25">
      <c r="A41" s="18" t="s">
        <v>484</v>
      </c>
      <c r="B41" s="18" t="s">
        <v>486</v>
      </c>
      <c r="C41" s="18" t="s">
        <v>623</v>
      </c>
      <c r="D41" s="1">
        <v>44739</v>
      </c>
      <c r="R41">
        <v>2</v>
      </c>
      <c r="V41">
        <v>2</v>
      </c>
      <c r="AB41">
        <v>8</v>
      </c>
      <c r="AF41">
        <v>8</v>
      </c>
      <c r="BG41" s="18"/>
      <c r="BH41" s="18"/>
      <c r="BI41" s="18"/>
      <c r="BJ41" s="18"/>
      <c r="BK41" s="18"/>
      <c r="BL41" s="18"/>
      <c r="BM41" s="18"/>
      <c r="BN41" s="18"/>
      <c r="BO41" s="18"/>
      <c r="BP41" s="18">
        <v>39</v>
      </c>
      <c r="BQ41" s="18"/>
      <c r="BR41" s="18"/>
      <c r="BS41" s="18"/>
      <c r="BT41" s="18"/>
      <c r="BU41" s="18">
        <v>39</v>
      </c>
      <c r="BV41" s="18"/>
      <c r="BW41" s="18"/>
      <c r="BX41" s="18"/>
      <c r="BY41" s="18"/>
    </row>
    <row r="42" spans="1:77" x14ac:dyDescent="0.25">
      <c r="A42" s="18" t="s">
        <v>484</v>
      </c>
      <c r="B42" s="18" t="s">
        <v>485</v>
      </c>
      <c r="C42" s="18" t="s">
        <v>624</v>
      </c>
      <c r="D42" s="1">
        <v>44739</v>
      </c>
      <c r="R42">
        <v>2</v>
      </c>
      <c r="V42">
        <v>2</v>
      </c>
      <c r="AB42">
        <v>22</v>
      </c>
      <c r="AF42">
        <v>22</v>
      </c>
      <c r="BG42" s="18"/>
      <c r="BH42" s="18"/>
      <c r="BI42" s="18"/>
      <c r="BJ42" s="18"/>
      <c r="BK42" s="18"/>
      <c r="BL42" s="18"/>
      <c r="BM42" s="18"/>
      <c r="BN42" s="18"/>
      <c r="BO42" s="18"/>
      <c r="BP42" s="18">
        <v>125</v>
      </c>
      <c r="BQ42" s="18"/>
      <c r="BR42" s="18"/>
      <c r="BS42" s="18"/>
      <c r="BT42" s="18"/>
      <c r="BU42" s="18">
        <v>125</v>
      </c>
      <c r="BV42" s="18"/>
      <c r="BW42" s="18"/>
      <c r="BX42" s="18"/>
      <c r="BY42" s="18"/>
    </row>
    <row r="43" spans="1:77" x14ac:dyDescent="0.25">
      <c r="A43" s="18" t="s">
        <v>484</v>
      </c>
      <c r="B43" s="18" t="s">
        <v>487</v>
      </c>
      <c r="C43" s="18" t="s">
        <v>625</v>
      </c>
      <c r="D43" s="1">
        <v>44739</v>
      </c>
      <c r="R43">
        <v>5</v>
      </c>
      <c r="V43">
        <v>5</v>
      </c>
      <c r="AB43">
        <v>10</v>
      </c>
      <c r="AF43">
        <v>10</v>
      </c>
      <c r="BG43" s="18"/>
      <c r="BH43" s="18"/>
      <c r="BI43" s="18"/>
      <c r="BJ43" s="18"/>
      <c r="BK43" s="18"/>
      <c r="BL43" s="18"/>
      <c r="BM43" s="18"/>
      <c r="BN43" s="18"/>
      <c r="BO43" s="18"/>
      <c r="BP43" s="18">
        <v>72</v>
      </c>
      <c r="BQ43" s="18"/>
      <c r="BR43" s="18"/>
      <c r="BS43" s="18"/>
      <c r="BT43" s="18"/>
      <c r="BU43" s="18">
        <v>72</v>
      </c>
      <c r="BV43" s="18"/>
      <c r="BW43" s="18"/>
      <c r="BX43" s="18"/>
      <c r="BY43" s="18"/>
    </row>
    <row r="44" spans="1:77" x14ac:dyDescent="0.25">
      <c r="A44" s="18" t="s">
        <v>484</v>
      </c>
      <c r="B44" s="18" t="s">
        <v>487</v>
      </c>
      <c r="C44" s="18" t="s">
        <v>625</v>
      </c>
      <c r="D44" s="1">
        <v>44739</v>
      </c>
      <c r="E44">
        <v>173</v>
      </c>
      <c r="F44">
        <v>2</v>
      </c>
      <c r="G44">
        <v>1</v>
      </c>
      <c r="J44">
        <v>125</v>
      </c>
      <c r="K44">
        <v>7</v>
      </c>
      <c r="L44">
        <v>21</v>
      </c>
      <c r="M44">
        <v>2</v>
      </c>
      <c r="N44">
        <v>11</v>
      </c>
      <c r="O44">
        <v>10</v>
      </c>
      <c r="P44">
        <v>1</v>
      </c>
      <c r="R44">
        <v>616</v>
      </c>
      <c r="S44">
        <v>465</v>
      </c>
      <c r="T44">
        <v>32</v>
      </c>
      <c r="U44">
        <v>36</v>
      </c>
      <c r="V44">
        <v>4</v>
      </c>
      <c r="W44">
        <v>1978</v>
      </c>
      <c r="X44">
        <v>1058</v>
      </c>
      <c r="Y44">
        <v>25</v>
      </c>
      <c r="Z44">
        <v>376</v>
      </c>
      <c r="AA44">
        <v>27</v>
      </c>
      <c r="AB44">
        <v>1624</v>
      </c>
      <c r="AC44">
        <v>819</v>
      </c>
      <c r="AD44">
        <v>25</v>
      </c>
      <c r="AE44">
        <v>411</v>
      </c>
      <c r="AF44">
        <v>28</v>
      </c>
      <c r="AG44">
        <v>272</v>
      </c>
      <c r="AH44">
        <v>113</v>
      </c>
      <c r="AI44">
        <v>2</v>
      </c>
      <c r="AJ44">
        <v>72</v>
      </c>
      <c r="AK44">
        <v>7</v>
      </c>
      <c r="AL44">
        <v>51</v>
      </c>
      <c r="AM44">
        <v>36</v>
      </c>
      <c r="AN44">
        <v>6</v>
      </c>
      <c r="AO44">
        <v>1</v>
      </c>
      <c r="BG44" s="18">
        <v>2</v>
      </c>
      <c r="BH44" s="18"/>
      <c r="BI44" s="18">
        <v>138</v>
      </c>
      <c r="BJ44" s="18">
        <v>10</v>
      </c>
      <c r="BK44" s="18">
        <v>532</v>
      </c>
      <c r="BL44" s="18">
        <v>1479</v>
      </c>
      <c r="BM44" s="18">
        <v>1112</v>
      </c>
      <c r="BN44" s="18">
        <v>176</v>
      </c>
      <c r="BO44" s="18">
        <v>41</v>
      </c>
      <c r="BP44" s="18">
        <v>9127</v>
      </c>
      <c r="BQ44" s="18">
        <v>3092</v>
      </c>
      <c r="BR44" s="18"/>
      <c r="BS44" s="18">
        <v>72</v>
      </c>
      <c r="BT44" s="18">
        <v>3219</v>
      </c>
      <c r="BU44" s="18">
        <v>408</v>
      </c>
      <c r="BV44" s="18">
        <v>5053</v>
      </c>
      <c r="BW44" s="18">
        <v>23</v>
      </c>
      <c r="BX44" s="18"/>
      <c r="BY44" s="18"/>
    </row>
    <row r="45" spans="1:77" x14ac:dyDescent="0.25">
      <c r="A45" s="18" t="s">
        <v>484</v>
      </c>
      <c r="B45" s="18" t="s">
        <v>488</v>
      </c>
      <c r="C45" s="18" t="s">
        <v>626</v>
      </c>
      <c r="D45" s="1">
        <v>44739</v>
      </c>
      <c r="R45">
        <v>13</v>
      </c>
      <c r="V45">
        <v>13</v>
      </c>
      <c r="AB45">
        <v>36</v>
      </c>
      <c r="AF45">
        <v>36</v>
      </c>
      <c r="BG45" s="18"/>
      <c r="BH45" s="18"/>
      <c r="BI45" s="18"/>
      <c r="BJ45" s="18"/>
      <c r="BK45" s="18"/>
      <c r="BL45" s="18"/>
      <c r="BM45" s="18"/>
      <c r="BN45" s="18"/>
      <c r="BO45" s="18"/>
      <c r="BP45" s="18">
        <v>200</v>
      </c>
      <c r="BQ45" s="18"/>
      <c r="BR45" s="18"/>
      <c r="BS45" s="18"/>
      <c r="BT45" s="18"/>
      <c r="BU45" s="18">
        <v>200</v>
      </c>
      <c r="BV45" s="18"/>
      <c r="BW45" s="18"/>
      <c r="BX45" s="18"/>
      <c r="BY45" s="18"/>
    </row>
    <row r="46" spans="1:77" x14ac:dyDescent="0.25">
      <c r="A46" s="18" t="s">
        <v>484</v>
      </c>
      <c r="B46" s="18" t="s">
        <v>487</v>
      </c>
      <c r="C46" s="18" t="s">
        <v>489</v>
      </c>
      <c r="D46" s="1">
        <v>44739</v>
      </c>
      <c r="AB46">
        <v>1</v>
      </c>
      <c r="BG46" s="18"/>
      <c r="BH46" s="18"/>
      <c r="BI46" s="18"/>
      <c r="BJ46" s="18"/>
      <c r="BK46" s="18"/>
      <c r="BL46" s="18"/>
      <c r="BM46" s="18"/>
      <c r="BN46" s="18"/>
      <c r="BO46" s="18"/>
      <c r="BP46" s="18">
        <v>2</v>
      </c>
      <c r="BQ46" s="18"/>
      <c r="BR46" s="18"/>
      <c r="BS46" s="18"/>
      <c r="BT46" s="18"/>
      <c r="BU46" s="18">
        <v>1</v>
      </c>
      <c r="BV46" s="18"/>
      <c r="BW46" s="18"/>
      <c r="BX46" s="18"/>
      <c r="BY46" s="18"/>
    </row>
    <row r="47" spans="1:77" x14ac:dyDescent="0.25">
      <c r="A47" s="18" t="s">
        <v>484</v>
      </c>
      <c r="B47" s="18" t="s">
        <v>486</v>
      </c>
      <c r="C47" s="18" t="s">
        <v>627</v>
      </c>
      <c r="D47" s="1">
        <v>44739</v>
      </c>
      <c r="AB47">
        <v>8</v>
      </c>
      <c r="AF47">
        <v>8</v>
      </c>
      <c r="BG47" s="18"/>
      <c r="BH47" s="18"/>
      <c r="BI47" s="18"/>
      <c r="BJ47" s="18"/>
      <c r="BK47" s="18"/>
      <c r="BL47" s="18"/>
      <c r="BM47" s="18"/>
      <c r="BN47" s="18"/>
      <c r="BO47" s="18"/>
      <c r="BP47" s="18">
        <v>35</v>
      </c>
      <c r="BQ47" s="18"/>
      <c r="BR47" s="18"/>
      <c r="BS47" s="18"/>
      <c r="BT47" s="18"/>
      <c r="BU47" s="18">
        <v>35</v>
      </c>
      <c r="BV47" s="18"/>
      <c r="BW47" s="18"/>
      <c r="BX47" s="18"/>
      <c r="BY47" s="18"/>
    </row>
    <row r="48" spans="1:77" x14ac:dyDescent="0.25">
      <c r="A48" s="18" t="s">
        <v>427</v>
      </c>
      <c r="B48" s="18" t="s">
        <v>428</v>
      </c>
      <c r="C48" s="18" t="s">
        <v>429</v>
      </c>
      <c r="D48" s="1">
        <v>44739</v>
      </c>
      <c r="E48">
        <v>92</v>
      </c>
      <c r="F48">
        <v>0</v>
      </c>
      <c r="G48">
        <v>0</v>
      </c>
      <c r="H48">
        <v>0</v>
      </c>
      <c r="I48">
        <v>0</v>
      </c>
      <c r="J48">
        <v>50</v>
      </c>
      <c r="K48">
        <v>1</v>
      </c>
      <c r="L48">
        <v>6</v>
      </c>
      <c r="M48">
        <v>8</v>
      </c>
      <c r="N48">
        <v>2</v>
      </c>
      <c r="O48">
        <v>2</v>
      </c>
      <c r="P48">
        <v>0</v>
      </c>
      <c r="Q48">
        <v>0</v>
      </c>
      <c r="R48">
        <v>264</v>
      </c>
      <c r="S48">
        <v>169</v>
      </c>
      <c r="T48">
        <v>4</v>
      </c>
      <c r="U48">
        <v>10</v>
      </c>
      <c r="V48">
        <v>22</v>
      </c>
      <c r="W48">
        <v>1159</v>
      </c>
      <c r="X48">
        <v>558</v>
      </c>
      <c r="Y48">
        <v>22</v>
      </c>
      <c r="Z48">
        <v>101</v>
      </c>
      <c r="AA48">
        <v>129</v>
      </c>
      <c r="AB48">
        <v>726</v>
      </c>
      <c r="AC48">
        <v>312</v>
      </c>
      <c r="AD48">
        <v>2</v>
      </c>
      <c r="AE48">
        <v>37</v>
      </c>
      <c r="AF48">
        <v>195</v>
      </c>
      <c r="AG48">
        <v>153</v>
      </c>
      <c r="AH48">
        <v>56</v>
      </c>
      <c r="AI48">
        <v>1</v>
      </c>
      <c r="AJ48">
        <v>16</v>
      </c>
      <c r="AK48">
        <v>14</v>
      </c>
      <c r="AL48">
        <v>23</v>
      </c>
      <c r="AM48">
        <v>17</v>
      </c>
      <c r="AN48">
        <v>0</v>
      </c>
      <c r="AO48">
        <v>1</v>
      </c>
      <c r="AP48">
        <v>0</v>
      </c>
      <c r="AQ48">
        <v>0</v>
      </c>
      <c r="AR48">
        <v>0</v>
      </c>
      <c r="AS48">
        <v>0</v>
      </c>
      <c r="AT48">
        <v>0</v>
      </c>
      <c r="AU48">
        <v>0</v>
      </c>
      <c r="AV48">
        <v>0</v>
      </c>
      <c r="AW48">
        <v>0</v>
      </c>
      <c r="AX48">
        <v>0</v>
      </c>
      <c r="AY48">
        <v>0</v>
      </c>
      <c r="AZ48">
        <v>0</v>
      </c>
      <c r="BA48">
        <v>0</v>
      </c>
      <c r="BB48">
        <v>0</v>
      </c>
      <c r="BC48">
        <v>0</v>
      </c>
      <c r="BD48">
        <v>0</v>
      </c>
      <c r="BE48">
        <v>0</v>
      </c>
      <c r="BF48">
        <v>0</v>
      </c>
      <c r="BG48" s="18">
        <v>0</v>
      </c>
      <c r="BH48" s="18">
        <v>0</v>
      </c>
      <c r="BI48" s="18">
        <v>71</v>
      </c>
      <c r="BJ48" s="18">
        <v>2</v>
      </c>
      <c r="BK48" s="18">
        <v>216</v>
      </c>
      <c r="BL48" s="18">
        <v>861</v>
      </c>
      <c r="BM48" s="18">
        <v>472</v>
      </c>
      <c r="BN48" s="18">
        <v>114</v>
      </c>
      <c r="BO48" s="18">
        <v>22</v>
      </c>
      <c r="BP48" s="18">
        <v>4185</v>
      </c>
      <c r="BQ48" s="18">
        <v>1063</v>
      </c>
      <c r="BR48" s="18">
        <v>0</v>
      </c>
      <c r="BS48" s="18">
        <v>19</v>
      </c>
      <c r="BT48" s="18">
        <v>259</v>
      </c>
      <c r="BU48" s="18">
        <v>1369</v>
      </c>
      <c r="BV48" s="18">
        <v>2359</v>
      </c>
      <c r="BW48" s="18">
        <v>9</v>
      </c>
      <c r="BX48" s="18">
        <v>0</v>
      </c>
      <c r="BY48" s="18">
        <v>0</v>
      </c>
    </row>
    <row r="49" spans="1:77" x14ac:dyDescent="0.25">
      <c r="A49" s="18" t="s">
        <v>427</v>
      </c>
      <c r="B49" s="18" t="s">
        <v>436</v>
      </c>
      <c r="C49" s="18" t="s">
        <v>634</v>
      </c>
      <c r="D49" s="1">
        <v>44739</v>
      </c>
      <c r="E49">
        <v>66</v>
      </c>
      <c r="F49">
        <v>0</v>
      </c>
      <c r="G49">
        <v>0</v>
      </c>
      <c r="H49">
        <v>2</v>
      </c>
      <c r="I49">
        <v>2</v>
      </c>
      <c r="J49">
        <v>41</v>
      </c>
      <c r="K49">
        <v>2</v>
      </c>
      <c r="L49">
        <v>2</v>
      </c>
      <c r="M49">
        <v>2</v>
      </c>
      <c r="N49">
        <v>39</v>
      </c>
      <c r="O49">
        <v>28</v>
      </c>
      <c r="P49">
        <v>1</v>
      </c>
      <c r="Q49">
        <v>3</v>
      </c>
      <c r="R49">
        <v>212</v>
      </c>
      <c r="S49">
        <v>147</v>
      </c>
      <c r="T49">
        <v>23</v>
      </c>
      <c r="U49">
        <v>4</v>
      </c>
      <c r="V49">
        <v>14</v>
      </c>
      <c r="W49">
        <v>883</v>
      </c>
      <c r="X49">
        <v>424</v>
      </c>
      <c r="Y49">
        <v>45</v>
      </c>
      <c r="Z49">
        <v>86</v>
      </c>
      <c r="AA49">
        <v>77</v>
      </c>
      <c r="AB49">
        <v>640</v>
      </c>
      <c r="AC49">
        <v>302</v>
      </c>
      <c r="AD49">
        <v>40</v>
      </c>
      <c r="AE49">
        <v>80</v>
      </c>
      <c r="AF49">
        <v>62</v>
      </c>
      <c r="AG49">
        <v>135</v>
      </c>
      <c r="AH49">
        <v>42</v>
      </c>
      <c r="AI49">
        <v>1</v>
      </c>
      <c r="AJ49">
        <v>13</v>
      </c>
      <c r="AK49">
        <v>23</v>
      </c>
      <c r="AL49">
        <v>22</v>
      </c>
      <c r="AM49">
        <v>15</v>
      </c>
      <c r="AN49">
        <v>1</v>
      </c>
      <c r="AO49">
        <v>0</v>
      </c>
      <c r="AP49">
        <v>1</v>
      </c>
      <c r="AQ49">
        <v>0</v>
      </c>
      <c r="AR49">
        <v>0</v>
      </c>
      <c r="AS49">
        <v>0</v>
      </c>
      <c r="AT49">
        <v>0</v>
      </c>
      <c r="AU49">
        <v>0</v>
      </c>
      <c r="AV49">
        <v>0</v>
      </c>
      <c r="AW49">
        <v>0</v>
      </c>
      <c r="AX49">
        <v>0</v>
      </c>
      <c r="AY49">
        <v>0</v>
      </c>
      <c r="AZ49">
        <v>0</v>
      </c>
      <c r="BA49">
        <v>2</v>
      </c>
      <c r="BB49">
        <v>0</v>
      </c>
      <c r="BC49">
        <v>0</v>
      </c>
      <c r="BD49">
        <v>0</v>
      </c>
      <c r="BE49">
        <v>0</v>
      </c>
      <c r="BF49">
        <v>0</v>
      </c>
      <c r="BG49" s="18">
        <v>0</v>
      </c>
      <c r="BH49" s="18">
        <v>2</v>
      </c>
      <c r="BI49" s="18">
        <v>59</v>
      </c>
      <c r="BJ49" s="18">
        <v>31</v>
      </c>
      <c r="BK49" s="18">
        <v>168</v>
      </c>
      <c r="BL49" s="18">
        <v>639</v>
      </c>
      <c r="BM49" s="18">
        <v>443</v>
      </c>
      <c r="BN49" s="18">
        <v>86</v>
      </c>
      <c r="BO49" s="18">
        <v>18</v>
      </c>
      <c r="BP49" s="18">
        <v>3814</v>
      </c>
      <c r="BQ49" s="18">
        <v>1073</v>
      </c>
      <c r="BR49" s="18">
        <v>0</v>
      </c>
      <c r="BS49" s="18">
        <v>79</v>
      </c>
      <c r="BT49" s="18">
        <v>326</v>
      </c>
      <c r="BU49" s="18">
        <v>1162</v>
      </c>
      <c r="BV49" s="18">
        <v>2063</v>
      </c>
      <c r="BW49" s="18">
        <v>11</v>
      </c>
      <c r="BX49" s="18">
        <v>0</v>
      </c>
      <c r="BY49" s="18">
        <v>2</v>
      </c>
    </row>
    <row r="50" spans="1:77" x14ac:dyDescent="0.25">
      <c r="A50" s="18" t="s">
        <v>427</v>
      </c>
      <c r="B50" s="18" t="s">
        <v>432</v>
      </c>
      <c r="C50" s="18" t="s">
        <v>636</v>
      </c>
      <c r="D50" s="1">
        <v>44739</v>
      </c>
      <c r="E50">
        <v>39</v>
      </c>
      <c r="F50">
        <v>0</v>
      </c>
      <c r="G50">
        <v>0</v>
      </c>
      <c r="H50">
        <v>0</v>
      </c>
      <c r="I50">
        <v>0</v>
      </c>
      <c r="J50">
        <v>20</v>
      </c>
      <c r="K50">
        <v>2</v>
      </c>
      <c r="L50">
        <v>1</v>
      </c>
      <c r="M50">
        <v>4</v>
      </c>
      <c r="N50">
        <v>0</v>
      </c>
      <c r="O50">
        <v>0</v>
      </c>
      <c r="P50">
        <v>0</v>
      </c>
      <c r="Q50">
        <v>0</v>
      </c>
      <c r="R50">
        <v>192</v>
      </c>
      <c r="S50">
        <v>138</v>
      </c>
      <c r="T50">
        <v>8</v>
      </c>
      <c r="U50">
        <v>8</v>
      </c>
      <c r="V50">
        <v>9</v>
      </c>
      <c r="W50">
        <v>668</v>
      </c>
      <c r="X50">
        <v>373</v>
      </c>
      <c r="Y50">
        <v>7</v>
      </c>
      <c r="Z50">
        <v>35</v>
      </c>
      <c r="AA50">
        <v>83</v>
      </c>
      <c r="AB50">
        <v>577</v>
      </c>
      <c r="AC50">
        <v>228</v>
      </c>
      <c r="AD50">
        <v>0</v>
      </c>
      <c r="AE50">
        <v>13</v>
      </c>
      <c r="AF50">
        <v>212</v>
      </c>
      <c r="AG50">
        <v>94</v>
      </c>
      <c r="AH50">
        <v>41</v>
      </c>
      <c r="AI50">
        <v>0</v>
      </c>
      <c r="AJ50">
        <v>2</v>
      </c>
      <c r="AK50">
        <v>12</v>
      </c>
      <c r="AL50">
        <v>7</v>
      </c>
      <c r="AM50">
        <v>5</v>
      </c>
      <c r="AN50">
        <v>0</v>
      </c>
      <c r="AO50">
        <v>0</v>
      </c>
      <c r="AP50">
        <v>0</v>
      </c>
      <c r="AQ50">
        <v>0</v>
      </c>
      <c r="AR50">
        <v>0</v>
      </c>
      <c r="AS50">
        <v>0</v>
      </c>
      <c r="AT50">
        <v>0</v>
      </c>
      <c r="AU50">
        <v>0</v>
      </c>
      <c r="AV50">
        <v>0</v>
      </c>
      <c r="AW50">
        <v>0</v>
      </c>
      <c r="AX50">
        <v>0</v>
      </c>
      <c r="AY50">
        <v>0</v>
      </c>
      <c r="AZ50">
        <v>0</v>
      </c>
      <c r="BA50">
        <v>0</v>
      </c>
      <c r="BB50">
        <v>0</v>
      </c>
      <c r="BC50">
        <v>0</v>
      </c>
      <c r="BD50">
        <v>0</v>
      </c>
      <c r="BE50">
        <v>0</v>
      </c>
      <c r="BF50">
        <v>0</v>
      </c>
      <c r="BG50" s="18">
        <v>0</v>
      </c>
      <c r="BH50" s="18">
        <v>0</v>
      </c>
      <c r="BI50" s="18">
        <v>31</v>
      </c>
      <c r="BJ50" s="18">
        <v>0</v>
      </c>
      <c r="BK50" s="18">
        <v>164</v>
      </c>
      <c r="BL50" s="18">
        <v>528</v>
      </c>
      <c r="BM50" s="18">
        <v>332</v>
      </c>
      <c r="BN50" s="18">
        <v>76</v>
      </c>
      <c r="BO50" s="18">
        <v>7</v>
      </c>
      <c r="BP50" s="18">
        <v>3449</v>
      </c>
      <c r="BQ50" s="18">
        <v>953</v>
      </c>
      <c r="BR50" s="18">
        <v>0</v>
      </c>
      <c r="BS50" s="18">
        <v>13</v>
      </c>
      <c r="BT50" s="18">
        <v>78</v>
      </c>
      <c r="BU50" s="18">
        <v>1419</v>
      </c>
      <c r="BV50" s="18">
        <v>1797</v>
      </c>
      <c r="BW50" s="18">
        <v>3</v>
      </c>
      <c r="BX50" s="18">
        <v>0</v>
      </c>
      <c r="BY50" s="18">
        <v>0</v>
      </c>
    </row>
    <row r="51" spans="1:77" x14ac:dyDescent="0.25">
      <c r="A51" s="18" t="s">
        <v>427</v>
      </c>
      <c r="B51" s="18" t="s">
        <v>434</v>
      </c>
      <c r="C51" s="18" t="s">
        <v>490</v>
      </c>
      <c r="D51" s="1">
        <v>44739</v>
      </c>
      <c r="E51">
        <v>30</v>
      </c>
      <c r="F51">
        <v>0</v>
      </c>
      <c r="G51">
        <v>0</v>
      </c>
      <c r="H51">
        <v>0</v>
      </c>
      <c r="I51">
        <v>0</v>
      </c>
      <c r="J51">
        <v>22</v>
      </c>
      <c r="K51">
        <v>0</v>
      </c>
      <c r="L51">
        <v>0</v>
      </c>
      <c r="M51">
        <v>2</v>
      </c>
      <c r="N51">
        <v>0</v>
      </c>
      <c r="O51">
        <v>0</v>
      </c>
      <c r="P51">
        <v>0</v>
      </c>
      <c r="Q51">
        <v>0</v>
      </c>
      <c r="R51">
        <v>240</v>
      </c>
      <c r="S51">
        <v>209</v>
      </c>
      <c r="T51">
        <v>12</v>
      </c>
      <c r="U51">
        <v>1</v>
      </c>
      <c r="V51">
        <v>5</v>
      </c>
      <c r="W51">
        <v>271</v>
      </c>
      <c r="X51">
        <v>194</v>
      </c>
      <c r="Y51">
        <v>8</v>
      </c>
      <c r="Z51">
        <v>7</v>
      </c>
      <c r="AA51">
        <v>11</v>
      </c>
      <c r="AB51">
        <v>334</v>
      </c>
      <c r="AC51">
        <v>194</v>
      </c>
      <c r="AD51">
        <v>16</v>
      </c>
      <c r="AE51">
        <v>12</v>
      </c>
      <c r="AF51">
        <v>44</v>
      </c>
      <c r="AG51">
        <v>47</v>
      </c>
      <c r="AH51">
        <v>19</v>
      </c>
      <c r="AI51">
        <v>3</v>
      </c>
      <c r="AJ51">
        <v>3</v>
      </c>
      <c r="AK51">
        <v>5</v>
      </c>
      <c r="AL51">
        <v>21</v>
      </c>
      <c r="AM51">
        <v>19</v>
      </c>
      <c r="AN51">
        <v>1</v>
      </c>
      <c r="AO51">
        <v>0</v>
      </c>
      <c r="AP51">
        <v>0</v>
      </c>
      <c r="AQ51">
        <v>0</v>
      </c>
      <c r="AR51">
        <v>0</v>
      </c>
      <c r="AS51">
        <v>0</v>
      </c>
      <c r="AT51">
        <v>0</v>
      </c>
      <c r="AU51">
        <v>0</v>
      </c>
      <c r="AV51">
        <v>0</v>
      </c>
      <c r="AW51">
        <v>0</v>
      </c>
      <c r="AX51">
        <v>0</v>
      </c>
      <c r="AY51">
        <v>0</v>
      </c>
      <c r="AZ51">
        <v>0</v>
      </c>
      <c r="BA51">
        <v>0</v>
      </c>
      <c r="BB51">
        <v>0</v>
      </c>
      <c r="BC51">
        <v>0</v>
      </c>
      <c r="BD51">
        <v>0</v>
      </c>
      <c r="BE51">
        <v>0</v>
      </c>
      <c r="BF51">
        <v>0</v>
      </c>
      <c r="BG51" s="18">
        <v>0</v>
      </c>
      <c r="BH51" s="18">
        <v>0</v>
      </c>
      <c r="BI51" s="18">
        <v>27</v>
      </c>
      <c r="BJ51" s="18">
        <v>0</v>
      </c>
      <c r="BK51" s="18">
        <v>220</v>
      </c>
      <c r="BL51" s="18">
        <v>238</v>
      </c>
      <c r="BM51" s="18">
        <v>255</v>
      </c>
      <c r="BN51" s="18">
        <v>33</v>
      </c>
      <c r="BO51" s="18">
        <v>20</v>
      </c>
      <c r="BP51" s="18">
        <v>1445</v>
      </c>
      <c r="BQ51" s="18">
        <v>656</v>
      </c>
      <c r="BR51" s="18">
        <v>0</v>
      </c>
      <c r="BS51" s="18">
        <v>52</v>
      </c>
      <c r="BT51" s="18">
        <v>64</v>
      </c>
      <c r="BU51" s="18">
        <v>290</v>
      </c>
      <c r="BV51" s="18">
        <v>982</v>
      </c>
      <c r="BW51" s="18">
        <v>10</v>
      </c>
      <c r="BX51" s="18">
        <v>0</v>
      </c>
      <c r="BY51" s="18">
        <v>0</v>
      </c>
    </row>
    <row r="52" spans="1:77" x14ac:dyDescent="0.25">
      <c r="A52" s="18" t="s">
        <v>427</v>
      </c>
      <c r="B52" s="18" t="s">
        <v>430</v>
      </c>
      <c r="C52" s="18" t="s">
        <v>491</v>
      </c>
      <c r="D52" s="1">
        <v>44739</v>
      </c>
      <c r="E52">
        <v>64</v>
      </c>
      <c r="F52">
        <v>0</v>
      </c>
      <c r="G52">
        <v>0</v>
      </c>
      <c r="H52">
        <v>0</v>
      </c>
      <c r="I52">
        <v>0</v>
      </c>
      <c r="J52">
        <v>50</v>
      </c>
      <c r="K52">
        <v>0</v>
      </c>
      <c r="L52">
        <v>0</v>
      </c>
      <c r="M52">
        <v>2</v>
      </c>
      <c r="N52">
        <v>1</v>
      </c>
      <c r="O52">
        <v>1</v>
      </c>
      <c r="P52">
        <v>0</v>
      </c>
      <c r="Q52">
        <v>0</v>
      </c>
      <c r="R52">
        <v>364</v>
      </c>
      <c r="S52">
        <v>311</v>
      </c>
      <c r="T52">
        <v>7</v>
      </c>
      <c r="U52">
        <v>2</v>
      </c>
      <c r="V52">
        <v>10</v>
      </c>
      <c r="W52">
        <v>764</v>
      </c>
      <c r="X52">
        <v>459</v>
      </c>
      <c r="Y52">
        <v>8</v>
      </c>
      <c r="Z52">
        <v>13</v>
      </c>
      <c r="AA52">
        <v>83</v>
      </c>
      <c r="AB52">
        <v>768</v>
      </c>
      <c r="AC52">
        <v>464</v>
      </c>
      <c r="AD52">
        <v>2</v>
      </c>
      <c r="AE52">
        <v>9</v>
      </c>
      <c r="AF52">
        <v>116</v>
      </c>
      <c r="AG52">
        <v>106</v>
      </c>
      <c r="AH52">
        <v>44</v>
      </c>
      <c r="AI52">
        <v>1</v>
      </c>
      <c r="AJ52">
        <v>7</v>
      </c>
      <c r="AK52">
        <v>19</v>
      </c>
      <c r="AL52">
        <v>30</v>
      </c>
      <c r="AM52">
        <v>20</v>
      </c>
      <c r="AN52">
        <v>1</v>
      </c>
      <c r="AO52">
        <v>0</v>
      </c>
      <c r="AP52">
        <v>1</v>
      </c>
      <c r="AQ52">
        <v>0</v>
      </c>
      <c r="AR52">
        <v>0</v>
      </c>
      <c r="AS52">
        <v>0</v>
      </c>
      <c r="AT52">
        <v>0</v>
      </c>
      <c r="AU52">
        <v>0</v>
      </c>
      <c r="AV52">
        <v>0</v>
      </c>
      <c r="AW52">
        <v>0</v>
      </c>
      <c r="AX52">
        <v>0</v>
      </c>
      <c r="AY52">
        <v>0</v>
      </c>
      <c r="AZ52">
        <v>0</v>
      </c>
      <c r="BA52">
        <v>0</v>
      </c>
      <c r="BB52">
        <v>0</v>
      </c>
      <c r="BC52">
        <v>0</v>
      </c>
      <c r="BD52">
        <v>0</v>
      </c>
      <c r="BE52">
        <v>0</v>
      </c>
      <c r="BF52">
        <v>0</v>
      </c>
      <c r="BG52" s="18">
        <v>0</v>
      </c>
      <c r="BH52" s="18">
        <v>0</v>
      </c>
      <c r="BI52" s="18">
        <v>60</v>
      </c>
      <c r="BJ52" s="18">
        <v>1</v>
      </c>
      <c r="BK52" s="18">
        <v>342</v>
      </c>
      <c r="BL52" s="18">
        <v>632</v>
      </c>
      <c r="BM52" s="18">
        <v>621</v>
      </c>
      <c r="BN52" s="18">
        <v>75</v>
      </c>
      <c r="BO52" s="18">
        <v>26</v>
      </c>
      <c r="BP52" s="18">
        <v>3358</v>
      </c>
      <c r="BQ52" s="18">
        <v>1377</v>
      </c>
      <c r="BR52" s="18">
        <v>0</v>
      </c>
      <c r="BS52" s="18">
        <v>15</v>
      </c>
      <c r="BT52" s="18">
        <v>54</v>
      </c>
      <c r="BU52" s="18">
        <v>890</v>
      </c>
      <c r="BV52" s="18">
        <v>2248</v>
      </c>
      <c r="BW52" s="18">
        <v>14</v>
      </c>
      <c r="BX52" s="18">
        <v>0</v>
      </c>
      <c r="BY52" s="18">
        <v>0</v>
      </c>
    </row>
    <row r="53" spans="1:77" x14ac:dyDescent="0.25">
      <c r="A53" s="18" t="s">
        <v>427</v>
      </c>
      <c r="B53" s="18" t="s">
        <v>434</v>
      </c>
      <c r="C53" s="18" t="s">
        <v>492</v>
      </c>
      <c r="D53" s="1">
        <v>44739</v>
      </c>
      <c r="E53">
        <v>45</v>
      </c>
      <c r="F53">
        <v>1</v>
      </c>
      <c r="G53">
        <v>0</v>
      </c>
      <c r="H53">
        <v>0</v>
      </c>
      <c r="I53">
        <v>0</v>
      </c>
      <c r="J53">
        <v>33</v>
      </c>
      <c r="K53">
        <v>5</v>
      </c>
      <c r="L53">
        <v>1</v>
      </c>
      <c r="M53">
        <v>0</v>
      </c>
      <c r="N53">
        <v>2</v>
      </c>
      <c r="O53">
        <v>1</v>
      </c>
      <c r="P53">
        <v>0</v>
      </c>
      <c r="Q53">
        <v>0</v>
      </c>
      <c r="R53">
        <v>327</v>
      </c>
      <c r="S53">
        <v>289</v>
      </c>
      <c r="T53">
        <v>16</v>
      </c>
      <c r="U53">
        <v>2</v>
      </c>
      <c r="V53">
        <v>1</v>
      </c>
      <c r="W53">
        <v>564</v>
      </c>
      <c r="X53">
        <v>371</v>
      </c>
      <c r="Y53">
        <v>50</v>
      </c>
      <c r="Z53">
        <v>19</v>
      </c>
      <c r="AA53">
        <v>7</v>
      </c>
      <c r="AB53">
        <v>489</v>
      </c>
      <c r="AC53">
        <v>309</v>
      </c>
      <c r="AD53">
        <v>57</v>
      </c>
      <c r="AE53">
        <v>20</v>
      </c>
      <c r="AF53">
        <v>9</v>
      </c>
      <c r="AG53">
        <v>67</v>
      </c>
      <c r="AH53">
        <v>22</v>
      </c>
      <c r="AI53">
        <v>2</v>
      </c>
      <c r="AJ53">
        <v>13</v>
      </c>
      <c r="AK53">
        <v>9</v>
      </c>
      <c r="AL53">
        <v>52</v>
      </c>
      <c r="AM53">
        <v>43</v>
      </c>
      <c r="AN53">
        <v>4</v>
      </c>
      <c r="AO53">
        <v>0</v>
      </c>
      <c r="AP53">
        <v>0</v>
      </c>
      <c r="AQ53">
        <v>0</v>
      </c>
      <c r="AR53">
        <v>1</v>
      </c>
      <c r="AS53">
        <v>0</v>
      </c>
      <c r="AT53">
        <v>0</v>
      </c>
      <c r="AU53">
        <v>0</v>
      </c>
      <c r="AV53">
        <v>0</v>
      </c>
      <c r="AW53">
        <v>0</v>
      </c>
      <c r="AX53">
        <v>0</v>
      </c>
      <c r="AY53">
        <v>0</v>
      </c>
      <c r="AZ53">
        <v>0</v>
      </c>
      <c r="BA53">
        <v>0</v>
      </c>
      <c r="BB53">
        <v>0</v>
      </c>
      <c r="BC53">
        <v>0</v>
      </c>
      <c r="BD53">
        <v>0</v>
      </c>
      <c r="BE53">
        <v>0</v>
      </c>
      <c r="BF53">
        <v>0</v>
      </c>
      <c r="BG53" s="18">
        <v>0</v>
      </c>
      <c r="BH53" s="18">
        <v>0</v>
      </c>
      <c r="BI53" s="18">
        <v>38</v>
      </c>
      <c r="BJ53" s="18">
        <v>2</v>
      </c>
      <c r="BK53" s="18">
        <v>305</v>
      </c>
      <c r="BL53" s="18">
        <v>481</v>
      </c>
      <c r="BM53" s="18">
        <v>395</v>
      </c>
      <c r="BN53" s="18">
        <v>39</v>
      </c>
      <c r="BO53" s="18">
        <v>46</v>
      </c>
      <c r="BP53" s="18">
        <v>2259</v>
      </c>
      <c r="BQ53" s="18">
        <v>988</v>
      </c>
      <c r="BR53" s="18">
        <v>0</v>
      </c>
      <c r="BS53" s="18">
        <v>105</v>
      </c>
      <c r="BT53" s="18">
        <v>211</v>
      </c>
      <c r="BU53" s="18">
        <v>369</v>
      </c>
      <c r="BV53" s="18">
        <v>1492</v>
      </c>
      <c r="BW53" s="18">
        <v>11</v>
      </c>
      <c r="BX53" s="18">
        <v>0</v>
      </c>
      <c r="BY53" s="18">
        <v>0</v>
      </c>
    </row>
    <row r="54" spans="1:77" x14ac:dyDescent="0.25">
      <c r="A54" s="18" t="s">
        <v>427</v>
      </c>
      <c r="B54" s="18" t="s">
        <v>434</v>
      </c>
      <c r="C54" s="18" t="s">
        <v>493</v>
      </c>
      <c r="D54" s="1">
        <v>44739</v>
      </c>
      <c r="E54">
        <v>101</v>
      </c>
      <c r="F54">
        <v>5</v>
      </c>
      <c r="G54">
        <v>3</v>
      </c>
      <c r="H54">
        <v>0</v>
      </c>
      <c r="I54">
        <v>0</v>
      </c>
      <c r="J54">
        <v>66</v>
      </c>
      <c r="K54">
        <v>0</v>
      </c>
      <c r="L54">
        <v>8</v>
      </c>
      <c r="M54">
        <v>3</v>
      </c>
      <c r="N54">
        <v>4</v>
      </c>
      <c r="O54">
        <v>4</v>
      </c>
      <c r="P54">
        <v>0</v>
      </c>
      <c r="Q54">
        <v>0</v>
      </c>
      <c r="R54">
        <v>385</v>
      </c>
      <c r="S54">
        <v>310</v>
      </c>
      <c r="T54">
        <v>11</v>
      </c>
      <c r="U54">
        <v>21</v>
      </c>
      <c r="V54">
        <v>12</v>
      </c>
      <c r="W54">
        <v>1049</v>
      </c>
      <c r="X54">
        <v>625</v>
      </c>
      <c r="Y54">
        <v>6</v>
      </c>
      <c r="Z54">
        <v>79</v>
      </c>
      <c r="AA54">
        <v>96</v>
      </c>
      <c r="AB54">
        <v>737</v>
      </c>
      <c r="AC54">
        <v>426</v>
      </c>
      <c r="AD54">
        <v>2</v>
      </c>
      <c r="AE54">
        <v>32</v>
      </c>
      <c r="AF54">
        <v>117</v>
      </c>
      <c r="AG54">
        <v>147</v>
      </c>
      <c r="AH54">
        <v>71</v>
      </c>
      <c r="AI54">
        <v>1</v>
      </c>
      <c r="AJ54">
        <v>10</v>
      </c>
      <c r="AK54">
        <v>24</v>
      </c>
      <c r="AL54">
        <v>49</v>
      </c>
      <c r="AM54">
        <v>40</v>
      </c>
      <c r="AN54">
        <v>0</v>
      </c>
      <c r="AO54">
        <v>1</v>
      </c>
      <c r="AP54">
        <v>0</v>
      </c>
      <c r="AQ54">
        <v>0</v>
      </c>
      <c r="AR54">
        <v>0</v>
      </c>
      <c r="AS54">
        <v>0</v>
      </c>
      <c r="AT54">
        <v>0</v>
      </c>
      <c r="AU54">
        <v>0</v>
      </c>
      <c r="AV54">
        <v>0</v>
      </c>
      <c r="AW54">
        <v>0</v>
      </c>
      <c r="AX54">
        <v>0</v>
      </c>
      <c r="AY54">
        <v>0</v>
      </c>
      <c r="AZ54">
        <v>0</v>
      </c>
      <c r="BA54">
        <v>0</v>
      </c>
      <c r="BB54">
        <v>0</v>
      </c>
      <c r="BC54">
        <v>0</v>
      </c>
      <c r="BD54">
        <v>0</v>
      </c>
      <c r="BE54">
        <v>0</v>
      </c>
      <c r="BF54">
        <v>0</v>
      </c>
      <c r="BG54" s="18">
        <v>4</v>
      </c>
      <c r="BH54" s="18">
        <v>0</v>
      </c>
      <c r="BI54" s="18">
        <v>87</v>
      </c>
      <c r="BJ54" s="18">
        <v>4</v>
      </c>
      <c r="BK54" s="18">
        <v>340</v>
      </c>
      <c r="BL54" s="18">
        <v>834</v>
      </c>
      <c r="BM54" s="18">
        <v>568</v>
      </c>
      <c r="BN54" s="18">
        <v>105</v>
      </c>
      <c r="BO54" s="18">
        <v>48</v>
      </c>
      <c r="BP54" s="18">
        <v>3895</v>
      </c>
      <c r="BQ54" s="18">
        <v>1451</v>
      </c>
      <c r="BR54" s="18">
        <v>0</v>
      </c>
      <c r="BS54" s="18">
        <v>18</v>
      </c>
      <c r="BT54" s="18">
        <v>201</v>
      </c>
      <c r="BU54" s="18">
        <v>1060</v>
      </c>
      <c r="BV54" s="18">
        <v>2468</v>
      </c>
      <c r="BW54" s="18">
        <v>22</v>
      </c>
      <c r="BX54" s="18">
        <v>0</v>
      </c>
      <c r="BY54" s="18">
        <v>0</v>
      </c>
    </row>
    <row r="55" spans="1:77" x14ac:dyDescent="0.25">
      <c r="A55" s="18" t="s">
        <v>427</v>
      </c>
      <c r="B55" s="18" t="s">
        <v>434</v>
      </c>
      <c r="C55" s="18" t="s">
        <v>494</v>
      </c>
      <c r="D55" s="1">
        <v>44739</v>
      </c>
      <c r="E55">
        <v>71</v>
      </c>
      <c r="F55">
        <v>0</v>
      </c>
      <c r="G55">
        <v>0</v>
      </c>
      <c r="H55">
        <v>0</v>
      </c>
      <c r="I55">
        <v>0</v>
      </c>
      <c r="J55">
        <v>39</v>
      </c>
      <c r="K55">
        <v>6</v>
      </c>
      <c r="L55">
        <v>2</v>
      </c>
      <c r="M55">
        <v>7</v>
      </c>
      <c r="N55">
        <v>0</v>
      </c>
      <c r="O55">
        <v>0</v>
      </c>
      <c r="P55">
        <v>0</v>
      </c>
      <c r="Q55">
        <v>0</v>
      </c>
      <c r="R55">
        <v>165</v>
      </c>
      <c r="S55">
        <v>136</v>
      </c>
      <c r="T55">
        <v>12</v>
      </c>
      <c r="U55">
        <v>0</v>
      </c>
      <c r="V55">
        <v>4</v>
      </c>
      <c r="W55">
        <v>454</v>
      </c>
      <c r="X55">
        <v>276</v>
      </c>
      <c r="Y55">
        <v>37</v>
      </c>
      <c r="Z55">
        <v>11</v>
      </c>
      <c r="AA55">
        <v>15</v>
      </c>
      <c r="AB55">
        <v>498</v>
      </c>
      <c r="AC55">
        <v>279</v>
      </c>
      <c r="AD55">
        <v>79</v>
      </c>
      <c r="AE55">
        <v>27</v>
      </c>
      <c r="AF55">
        <v>25</v>
      </c>
      <c r="AG55">
        <v>27</v>
      </c>
      <c r="AH55">
        <v>13</v>
      </c>
      <c r="AI55">
        <v>0</v>
      </c>
      <c r="AJ55">
        <v>1</v>
      </c>
      <c r="AK55">
        <v>5</v>
      </c>
      <c r="AL55">
        <v>8</v>
      </c>
      <c r="AM55">
        <v>7</v>
      </c>
      <c r="AN55">
        <v>0</v>
      </c>
      <c r="AO55">
        <v>0</v>
      </c>
      <c r="AP55">
        <v>0</v>
      </c>
      <c r="AQ55">
        <v>0</v>
      </c>
      <c r="AR55">
        <v>0</v>
      </c>
      <c r="AS55">
        <v>0</v>
      </c>
      <c r="AT55">
        <v>0</v>
      </c>
      <c r="AU55">
        <v>0</v>
      </c>
      <c r="AV55">
        <v>0</v>
      </c>
      <c r="AW55">
        <v>0</v>
      </c>
      <c r="AX55">
        <v>0</v>
      </c>
      <c r="AY55">
        <v>0</v>
      </c>
      <c r="AZ55">
        <v>0</v>
      </c>
      <c r="BA55">
        <v>0</v>
      </c>
      <c r="BB55">
        <v>0</v>
      </c>
      <c r="BC55">
        <v>0</v>
      </c>
      <c r="BD55">
        <v>0</v>
      </c>
      <c r="BE55">
        <v>0</v>
      </c>
      <c r="BF55">
        <v>0</v>
      </c>
      <c r="BG55" s="18">
        <v>0</v>
      </c>
      <c r="BH55" s="18">
        <v>0</v>
      </c>
      <c r="BI55" s="18">
        <v>55</v>
      </c>
      <c r="BJ55" s="18">
        <v>0</v>
      </c>
      <c r="BK55" s="18">
        <v>146</v>
      </c>
      <c r="BL55" s="18">
        <v>377</v>
      </c>
      <c r="BM55" s="18">
        <v>356</v>
      </c>
      <c r="BN55" s="18">
        <v>21</v>
      </c>
      <c r="BO55" s="18">
        <v>8</v>
      </c>
      <c r="BP55" s="18">
        <v>2368</v>
      </c>
      <c r="BQ55" s="18">
        <v>913</v>
      </c>
      <c r="BR55" s="18">
        <v>0</v>
      </c>
      <c r="BS55" s="18">
        <v>154</v>
      </c>
      <c r="BT55" s="18">
        <v>84</v>
      </c>
      <c r="BU55" s="18">
        <v>587</v>
      </c>
      <c r="BV55" s="18">
        <v>1473</v>
      </c>
      <c r="BW55" s="18">
        <v>12</v>
      </c>
      <c r="BX55" s="18">
        <v>0</v>
      </c>
      <c r="BY55" s="18">
        <v>0</v>
      </c>
    </row>
    <row r="56" spans="1:77" x14ac:dyDescent="0.25">
      <c r="A56" s="18" t="s">
        <v>427</v>
      </c>
      <c r="B56" s="18" t="s">
        <v>436</v>
      </c>
      <c r="C56" s="18" t="s">
        <v>637</v>
      </c>
      <c r="D56" s="1">
        <v>44739</v>
      </c>
      <c r="E56">
        <v>70</v>
      </c>
      <c r="F56">
        <v>1</v>
      </c>
      <c r="G56">
        <v>1</v>
      </c>
      <c r="H56">
        <v>0</v>
      </c>
      <c r="I56">
        <v>0</v>
      </c>
      <c r="J56">
        <v>42</v>
      </c>
      <c r="K56">
        <v>8</v>
      </c>
      <c r="L56">
        <v>2</v>
      </c>
      <c r="M56">
        <v>0</v>
      </c>
      <c r="N56">
        <v>3</v>
      </c>
      <c r="O56">
        <v>1</v>
      </c>
      <c r="P56">
        <v>1</v>
      </c>
      <c r="Q56">
        <v>0</v>
      </c>
      <c r="R56">
        <v>270</v>
      </c>
      <c r="S56">
        <v>204</v>
      </c>
      <c r="T56">
        <v>8</v>
      </c>
      <c r="U56">
        <v>11</v>
      </c>
      <c r="V56">
        <v>19</v>
      </c>
      <c r="W56">
        <v>789</v>
      </c>
      <c r="X56">
        <v>424</v>
      </c>
      <c r="Y56">
        <v>88</v>
      </c>
      <c r="Z56">
        <v>38</v>
      </c>
      <c r="AA56">
        <v>37</v>
      </c>
      <c r="AB56">
        <v>871</v>
      </c>
      <c r="AC56">
        <v>460</v>
      </c>
      <c r="AD56">
        <v>51</v>
      </c>
      <c r="AE56">
        <v>72</v>
      </c>
      <c r="AF56">
        <v>104</v>
      </c>
      <c r="AG56">
        <v>102</v>
      </c>
      <c r="AH56">
        <v>41</v>
      </c>
      <c r="AI56">
        <v>2</v>
      </c>
      <c r="AJ56">
        <v>12</v>
      </c>
      <c r="AK56">
        <v>14</v>
      </c>
      <c r="AL56">
        <v>44</v>
      </c>
      <c r="AM56">
        <v>35</v>
      </c>
      <c r="AN56">
        <v>5</v>
      </c>
      <c r="AO56">
        <v>1</v>
      </c>
      <c r="AP56">
        <v>0</v>
      </c>
      <c r="AQ56">
        <v>0</v>
      </c>
      <c r="AR56">
        <v>0</v>
      </c>
      <c r="AS56">
        <v>0</v>
      </c>
      <c r="AT56">
        <v>0</v>
      </c>
      <c r="AU56">
        <v>0</v>
      </c>
      <c r="AV56">
        <v>0</v>
      </c>
      <c r="AW56">
        <v>0</v>
      </c>
      <c r="AX56">
        <v>0</v>
      </c>
      <c r="AY56">
        <v>0</v>
      </c>
      <c r="AZ56">
        <v>0</v>
      </c>
      <c r="BA56">
        <v>0</v>
      </c>
      <c r="BB56">
        <v>0</v>
      </c>
      <c r="BC56">
        <v>0</v>
      </c>
      <c r="BD56">
        <v>0</v>
      </c>
      <c r="BE56">
        <v>0</v>
      </c>
      <c r="BF56">
        <v>0</v>
      </c>
      <c r="BG56" s="18">
        <v>1</v>
      </c>
      <c r="BH56" s="18">
        <v>0</v>
      </c>
      <c r="BI56" s="18">
        <v>59</v>
      </c>
      <c r="BJ56" s="18">
        <v>2</v>
      </c>
      <c r="BK56" s="18">
        <v>228</v>
      </c>
      <c r="BL56" s="18">
        <v>598</v>
      </c>
      <c r="BM56" s="18">
        <v>627</v>
      </c>
      <c r="BN56" s="18">
        <v>69</v>
      </c>
      <c r="BO56" s="18">
        <v>37</v>
      </c>
      <c r="BP56" s="18">
        <v>3504</v>
      </c>
      <c r="BQ56" s="18">
        <v>1201</v>
      </c>
      <c r="BR56" s="18">
        <v>0</v>
      </c>
      <c r="BS56" s="18">
        <v>117</v>
      </c>
      <c r="BT56" s="18">
        <v>371</v>
      </c>
      <c r="BU56" s="18">
        <v>841</v>
      </c>
      <c r="BV56" s="18">
        <v>2019</v>
      </c>
      <c r="BW56" s="18">
        <v>11</v>
      </c>
      <c r="BX56" s="18">
        <v>0</v>
      </c>
      <c r="BY56" s="18">
        <v>0</v>
      </c>
    </row>
    <row r="57" spans="1:77" x14ac:dyDescent="0.25">
      <c r="A57" s="18" t="s">
        <v>427</v>
      </c>
      <c r="B57" s="18" t="s">
        <v>430</v>
      </c>
      <c r="C57" s="18" t="s">
        <v>495</v>
      </c>
      <c r="D57" s="1">
        <v>44739</v>
      </c>
      <c r="E57">
        <v>48</v>
      </c>
      <c r="F57">
        <v>1</v>
      </c>
      <c r="G57">
        <v>1</v>
      </c>
      <c r="H57">
        <v>1</v>
      </c>
      <c r="I57">
        <v>0</v>
      </c>
      <c r="J57">
        <v>28</v>
      </c>
      <c r="K57">
        <v>3</v>
      </c>
      <c r="L57">
        <v>0</v>
      </c>
      <c r="M57">
        <v>0</v>
      </c>
      <c r="N57">
        <v>18</v>
      </c>
      <c r="O57">
        <v>15</v>
      </c>
      <c r="P57">
        <v>2</v>
      </c>
      <c r="Q57">
        <v>0</v>
      </c>
      <c r="R57">
        <v>204</v>
      </c>
      <c r="S57">
        <v>138</v>
      </c>
      <c r="T57">
        <v>28</v>
      </c>
      <c r="U57">
        <v>10</v>
      </c>
      <c r="V57">
        <v>6</v>
      </c>
      <c r="W57">
        <v>711</v>
      </c>
      <c r="X57">
        <v>347</v>
      </c>
      <c r="Y57">
        <v>63</v>
      </c>
      <c r="Z57">
        <v>32</v>
      </c>
      <c r="AA57">
        <v>78</v>
      </c>
      <c r="AB57">
        <v>673</v>
      </c>
      <c r="AC57">
        <v>285</v>
      </c>
      <c r="AD57">
        <v>17</v>
      </c>
      <c r="AE57">
        <v>26</v>
      </c>
      <c r="AF57">
        <v>159</v>
      </c>
      <c r="AG57">
        <v>73</v>
      </c>
      <c r="AH57">
        <v>25</v>
      </c>
      <c r="AI57">
        <v>2</v>
      </c>
      <c r="AJ57">
        <v>3</v>
      </c>
      <c r="AK57">
        <v>14</v>
      </c>
      <c r="AL57">
        <v>16</v>
      </c>
      <c r="AM57">
        <v>14</v>
      </c>
      <c r="AN57">
        <v>2</v>
      </c>
      <c r="AO57">
        <v>0</v>
      </c>
      <c r="AP57">
        <v>0</v>
      </c>
      <c r="AQ57">
        <v>0</v>
      </c>
      <c r="AR57">
        <v>0</v>
      </c>
      <c r="AS57">
        <v>0</v>
      </c>
      <c r="AT57">
        <v>0</v>
      </c>
      <c r="AU57">
        <v>0</v>
      </c>
      <c r="AV57">
        <v>0</v>
      </c>
      <c r="AW57">
        <v>0</v>
      </c>
      <c r="AX57">
        <v>0</v>
      </c>
      <c r="AY57">
        <v>0</v>
      </c>
      <c r="AZ57">
        <v>0</v>
      </c>
      <c r="BA57">
        <v>0</v>
      </c>
      <c r="BB57">
        <v>0</v>
      </c>
      <c r="BC57">
        <v>0</v>
      </c>
      <c r="BD57">
        <v>0</v>
      </c>
      <c r="BE57">
        <v>0</v>
      </c>
      <c r="BF57">
        <v>0</v>
      </c>
      <c r="BG57" s="18">
        <v>1</v>
      </c>
      <c r="BH57" s="18">
        <v>0</v>
      </c>
      <c r="BI57" s="18">
        <v>43</v>
      </c>
      <c r="BJ57" s="18">
        <v>16</v>
      </c>
      <c r="BK57" s="18">
        <v>157</v>
      </c>
      <c r="BL57" s="18">
        <v>521</v>
      </c>
      <c r="BM57" s="18">
        <v>451</v>
      </c>
      <c r="BN57" s="18">
        <v>48</v>
      </c>
      <c r="BO57" s="18">
        <v>14</v>
      </c>
      <c r="BP57" s="18">
        <v>3465</v>
      </c>
      <c r="BQ57" s="18">
        <v>860</v>
      </c>
      <c r="BR57" s="18">
        <v>0</v>
      </c>
      <c r="BS57" s="18">
        <v>118</v>
      </c>
      <c r="BT57" s="18">
        <v>170</v>
      </c>
      <c r="BU57" s="18">
        <v>1248</v>
      </c>
      <c r="BV57" s="18">
        <v>1812</v>
      </c>
      <c r="BW57" s="18">
        <v>8</v>
      </c>
      <c r="BX57" s="18">
        <v>0</v>
      </c>
      <c r="BY57" s="18">
        <v>0</v>
      </c>
    </row>
    <row r="58" spans="1:77" x14ac:dyDescent="0.25">
      <c r="A58" s="18" t="s">
        <v>427</v>
      </c>
      <c r="B58" s="18" t="s">
        <v>430</v>
      </c>
      <c r="C58" s="18" t="s">
        <v>496</v>
      </c>
      <c r="D58" s="1">
        <v>44739</v>
      </c>
      <c r="E58">
        <v>64</v>
      </c>
      <c r="F58">
        <v>3</v>
      </c>
      <c r="G58">
        <v>2</v>
      </c>
      <c r="H58">
        <v>0</v>
      </c>
      <c r="I58">
        <v>0</v>
      </c>
      <c r="J58">
        <v>44</v>
      </c>
      <c r="K58">
        <v>2</v>
      </c>
      <c r="L58">
        <v>5</v>
      </c>
      <c r="M58">
        <v>3</v>
      </c>
      <c r="N58">
        <v>9</v>
      </c>
      <c r="O58">
        <v>9</v>
      </c>
      <c r="P58">
        <v>0</v>
      </c>
      <c r="Q58">
        <v>0</v>
      </c>
      <c r="R58">
        <v>282</v>
      </c>
      <c r="S58">
        <v>246</v>
      </c>
      <c r="T58">
        <v>12</v>
      </c>
      <c r="U58">
        <v>4</v>
      </c>
      <c r="V58">
        <v>4</v>
      </c>
      <c r="W58">
        <v>768</v>
      </c>
      <c r="X58">
        <v>478</v>
      </c>
      <c r="Y58">
        <v>19</v>
      </c>
      <c r="Z58">
        <v>61</v>
      </c>
      <c r="AA58">
        <v>28</v>
      </c>
      <c r="AB58">
        <v>624</v>
      </c>
      <c r="AC58">
        <v>366</v>
      </c>
      <c r="AD58">
        <v>8</v>
      </c>
      <c r="AE58">
        <v>39</v>
      </c>
      <c r="AF58">
        <v>71</v>
      </c>
      <c r="AG58">
        <v>129</v>
      </c>
      <c r="AH58">
        <v>50</v>
      </c>
      <c r="AI58">
        <v>3</v>
      </c>
      <c r="AJ58">
        <v>22</v>
      </c>
      <c r="AK58">
        <v>8</v>
      </c>
      <c r="AL58">
        <v>42</v>
      </c>
      <c r="AM58">
        <v>32</v>
      </c>
      <c r="AN58">
        <v>0</v>
      </c>
      <c r="AO58">
        <v>2</v>
      </c>
      <c r="AP58">
        <v>0</v>
      </c>
      <c r="AQ58">
        <v>0</v>
      </c>
      <c r="AR58">
        <v>0</v>
      </c>
      <c r="AS58">
        <v>0</v>
      </c>
      <c r="AT58">
        <v>0</v>
      </c>
      <c r="AU58">
        <v>0</v>
      </c>
      <c r="AV58">
        <v>0</v>
      </c>
      <c r="AW58">
        <v>0</v>
      </c>
      <c r="AX58">
        <v>0</v>
      </c>
      <c r="AY58">
        <v>0</v>
      </c>
      <c r="AZ58">
        <v>0</v>
      </c>
      <c r="BA58">
        <v>0</v>
      </c>
      <c r="BB58">
        <v>0</v>
      </c>
      <c r="BC58">
        <v>0</v>
      </c>
      <c r="BD58">
        <v>0</v>
      </c>
      <c r="BE58">
        <v>0</v>
      </c>
      <c r="BF58">
        <v>0</v>
      </c>
      <c r="BG58" s="18">
        <v>3</v>
      </c>
      <c r="BH58" s="18">
        <v>0</v>
      </c>
      <c r="BI58" s="18">
        <v>53</v>
      </c>
      <c r="BJ58" s="18">
        <v>9</v>
      </c>
      <c r="BK58" s="18">
        <v>258</v>
      </c>
      <c r="BL58" s="18">
        <v>628</v>
      </c>
      <c r="BM58" s="18">
        <v>502</v>
      </c>
      <c r="BN58" s="18">
        <v>88</v>
      </c>
      <c r="BO58" s="18">
        <v>38</v>
      </c>
      <c r="BP58" s="18">
        <v>2961</v>
      </c>
      <c r="BQ58" s="18">
        <v>1161</v>
      </c>
      <c r="BR58" s="18">
        <v>0</v>
      </c>
      <c r="BS58" s="18">
        <v>58</v>
      </c>
      <c r="BT58" s="18">
        <v>310</v>
      </c>
      <c r="BU58" s="18">
        <v>600</v>
      </c>
      <c r="BV58" s="18">
        <v>1880</v>
      </c>
      <c r="BW58" s="18">
        <v>8</v>
      </c>
      <c r="BX58" s="18">
        <v>0</v>
      </c>
      <c r="BY58" s="18">
        <v>0</v>
      </c>
    </row>
    <row r="59" spans="1:77" x14ac:dyDescent="0.25">
      <c r="A59" s="18" t="s">
        <v>427</v>
      </c>
      <c r="B59" s="18" t="s">
        <v>432</v>
      </c>
      <c r="C59" s="18" t="s">
        <v>618</v>
      </c>
      <c r="D59" s="1">
        <v>44739</v>
      </c>
      <c r="E59">
        <v>136</v>
      </c>
      <c r="F59">
        <v>2</v>
      </c>
      <c r="G59">
        <v>0</v>
      </c>
      <c r="H59">
        <v>0</v>
      </c>
      <c r="I59">
        <v>0</v>
      </c>
      <c r="J59">
        <v>96</v>
      </c>
      <c r="K59">
        <v>3</v>
      </c>
      <c r="L59">
        <v>5</v>
      </c>
      <c r="M59">
        <v>7</v>
      </c>
      <c r="N59">
        <v>6</v>
      </c>
      <c r="O59">
        <v>5</v>
      </c>
      <c r="P59">
        <v>0</v>
      </c>
      <c r="Q59">
        <v>0</v>
      </c>
      <c r="R59">
        <v>563</v>
      </c>
      <c r="S59">
        <v>443</v>
      </c>
      <c r="T59">
        <v>21</v>
      </c>
      <c r="U59">
        <v>2</v>
      </c>
      <c r="V59">
        <v>67</v>
      </c>
      <c r="W59">
        <v>1574</v>
      </c>
      <c r="X59">
        <v>945</v>
      </c>
      <c r="Y59">
        <v>44</v>
      </c>
      <c r="Z59">
        <v>58</v>
      </c>
      <c r="AA59">
        <v>165</v>
      </c>
      <c r="AB59">
        <v>1042</v>
      </c>
      <c r="AC59">
        <v>545</v>
      </c>
      <c r="AD59">
        <v>11</v>
      </c>
      <c r="AE59">
        <v>61</v>
      </c>
      <c r="AF59">
        <v>290</v>
      </c>
      <c r="AG59">
        <v>188</v>
      </c>
      <c r="AH59">
        <v>73</v>
      </c>
      <c r="AI59">
        <v>1</v>
      </c>
      <c r="AJ59">
        <v>2</v>
      </c>
      <c r="AK59">
        <v>43</v>
      </c>
      <c r="AL59">
        <v>24</v>
      </c>
      <c r="AM59">
        <v>21</v>
      </c>
      <c r="AN59">
        <v>0</v>
      </c>
      <c r="AO59">
        <v>0</v>
      </c>
      <c r="AP59">
        <v>0</v>
      </c>
      <c r="AQ59">
        <v>0</v>
      </c>
      <c r="AR59">
        <v>0</v>
      </c>
      <c r="AS59">
        <v>0</v>
      </c>
      <c r="AT59">
        <v>0</v>
      </c>
      <c r="AU59">
        <v>0</v>
      </c>
      <c r="AV59">
        <v>0</v>
      </c>
      <c r="AW59">
        <v>0</v>
      </c>
      <c r="AX59">
        <v>0</v>
      </c>
      <c r="AY59">
        <v>0</v>
      </c>
      <c r="AZ59">
        <v>0</v>
      </c>
      <c r="BA59">
        <v>0</v>
      </c>
      <c r="BB59">
        <v>0</v>
      </c>
      <c r="BC59">
        <v>0</v>
      </c>
      <c r="BD59">
        <v>0</v>
      </c>
      <c r="BE59">
        <v>0</v>
      </c>
      <c r="BF59">
        <v>0</v>
      </c>
      <c r="BG59" s="18">
        <v>1</v>
      </c>
      <c r="BH59" s="18">
        <v>0</v>
      </c>
      <c r="BI59" s="18">
        <v>119</v>
      </c>
      <c r="BJ59" s="18">
        <v>6</v>
      </c>
      <c r="BK59" s="18">
        <v>467</v>
      </c>
      <c r="BL59" s="18">
        <v>1252</v>
      </c>
      <c r="BM59" s="18">
        <v>664</v>
      </c>
      <c r="BN59" s="18">
        <v>131</v>
      </c>
      <c r="BO59" s="18">
        <v>23</v>
      </c>
      <c r="BP59" s="18">
        <v>5594</v>
      </c>
      <c r="BQ59" s="18">
        <v>1669</v>
      </c>
      <c r="BR59" s="18">
        <v>0</v>
      </c>
      <c r="BS59" s="18">
        <v>70</v>
      </c>
      <c r="BT59" s="18">
        <v>81</v>
      </c>
      <c r="BU59" s="18">
        <v>2585</v>
      </c>
      <c r="BV59" s="18">
        <v>2696</v>
      </c>
      <c r="BW59" s="18">
        <v>39</v>
      </c>
      <c r="BX59" s="18">
        <v>0</v>
      </c>
      <c r="BY59" s="18">
        <v>0</v>
      </c>
    </row>
    <row r="60" spans="1:77" x14ac:dyDescent="0.25">
      <c r="A60" s="18" t="s">
        <v>427</v>
      </c>
      <c r="B60" s="18" t="s">
        <v>432</v>
      </c>
      <c r="C60" s="18" t="s">
        <v>433</v>
      </c>
      <c r="D60" s="1">
        <v>44739</v>
      </c>
      <c r="E60">
        <v>47</v>
      </c>
      <c r="F60">
        <v>0</v>
      </c>
      <c r="G60">
        <v>0</v>
      </c>
      <c r="H60">
        <v>1</v>
      </c>
      <c r="I60">
        <v>1</v>
      </c>
      <c r="J60">
        <v>29</v>
      </c>
      <c r="K60">
        <v>3</v>
      </c>
      <c r="L60">
        <v>2</v>
      </c>
      <c r="M60">
        <v>3</v>
      </c>
      <c r="N60">
        <v>32</v>
      </c>
      <c r="O60">
        <v>26</v>
      </c>
      <c r="P60">
        <v>0</v>
      </c>
      <c r="Q60">
        <v>0</v>
      </c>
      <c r="R60">
        <v>123</v>
      </c>
      <c r="S60">
        <v>92</v>
      </c>
      <c r="T60">
        <v>3</v>
      </c>
      <c r="U60">
        <v>3</v>
      </c>
      <c r="V60">
        <v>13</v>
      </c>
      <c r="W60">
        <v>386</v>
      </c>
      <c r="X60">
        <v>192</v>
      </c>
      <c r="Y60">
        <v>14</v>
      </c>
      <c r="Z60">
        <v>23</v>
      </c>
      <c r="AA60">
        <v>59</v>
      </c>
      <c r="AB60">
        <v>306</v>
      </c>
      <c r="AC60">
        <v>136</v>
      </c>
      <c r="AD60">
        <v>3</v>
      </c>
      <c r="AE60">
        <v>9</v>
      </c>
      <c r="AF60">
        <v>91</v>
      </c>
      <c r="AG60">
        <v>50</v>
      </c>
      <c r="AH60">
        <v>21</v>
      </c>
      <c r="AI60">
        <v>1</v>
      </c>
      <c r="AJ60">
        <v>3</v>
      </c>
      <c r="AK60">
        <v>10</v>
      </c>
      <c r="AL60">
        <v>14</v>
      </c>
      <c r="AM60">
        <v>11</v>
      </c>
      <c r="AN60">
        <v>0</v>
      </c>
      <c r="AO60">
        <v>1</v>
      </c>
      <c r="AP60">
        <v>0</v>
      </c>
      <c r="AQ60">
        <v>0</v>
      </c>
      <c r="AR60">
        <v>0</v>
      </c>
      <c r="AS60">
        <v>0</v>
      </c>
      <c r="AT60">
        <v>0</v>
      </c>
      <c r="AU60">
        <v>0</v>
      </c>
      <c r="AV60">
        <v>0</v>
      </c>
      <c r="AW60">
        <v>0</v>
      </c>
      <c r="AX60">
        <v>0</v>
      </c>
      <c r="AY60">
        <v>0</v>
      </c>
      <c r="AZ60">
        <v>0</v>
      </c>
      <c r="BA60">
        <v>0</v>
      </c>
      <c r="BB60">
        <v>0</v>
      </c>
      <c r="BC60">
        <v>0</v>
      </c>
      <c r="BD60">
        <v>0</v>
      </c>
      <c r="BE60">
        <v>0</v>
      </c>
      <c r="BF60">
        <v>0</v>
      </c>
      <c r="BG60" s="18">
        <v>0</v>
      </c>
      <c r="BH60" s="18">
        <v>1</v>
      </c>
      <c r="BI60" s="18">
        <v>38</v>
      </c>
      <c r="BJ60" s="18">
        <v>30</v>
      </c>
      <c r="BK60" s="18">
        <v>104</v>
      </c>
      <c r="BL60" s="18">
        <v>277</v>
      </c>
      <c r="BM60" s="18">
        <v>195</v>
      </c>
      <c r="BN60" s="18">
        <v>32</v>
      </c>
      <c r="BO60" s="18">
        <v>12</v>
      </c>
      <c r="BP60" s="18">
        <v>1877</v>
      </c>
      <c r="BQ60" s="18">
        <v>480</v>
      </c>
      <c r="BR60" s="18">
        <v>0</v>
      </c>
      <c r="BS60" s="18">
        <v>19</v>
      </c>
      <c r="BT60" s="18">
        <v>96</v>
      </c>
      <c r="BU60" s="18">
        <v>798</v>
      </c>
      <c r="BV60" s="18">
        <v>891</v>
      </c>
      <c r="BW60" s="18">
        <v>9</v>
      </c>
      <c r="BX60" s="18">
        <v>0</v>
      </c>
      <c r="BY60" s="18">
        <v>1</v>
      </c>
    </row>
    <row r="61" spans="1:77" x14ac:dyDescent="0.25">
      <c r="A61" s="18" t="s">
        <v>427</v>
      </c>
      <c r="B61" s="18" t="s">
        <v>434</v>
      </c>
      <c r="C61" s="18" t="s">
        <v>497</v>
      </c>
      <c r="D61" s="1">
        <v>44739</v>
      </c>
      <c r="E61">
        <v>69</v>
      </c>
      <c r="F61">
        <v>3</v>
      </c>
      <c r="G61">
        <v>1</v>
      </c>
      <c r="H61">
        <v>0</v>
      </c>
      <c r="I61">
        <v>0</v>
      </c>
      <c r="J61">
        <v>47</v>
      </c>
      <c r="K61">
        <v>1</v>
      </c>
      <c r="L61">
        <v>9</v>
      </c>
      <c r="M61">
        <v>3</v>
      </c>
      <c r="N61">
        <v>2</v>
      </c>
      <c r="O61">
        <v>1</v>
      </c>
      <c r="P61">
        <v>0</v>
      </c>
      <c r="Q61">
        <v>0</v>
      </c>
      <c r="R61">
        <v>289</v>
      </c>
      <c r="S61">
        <v>246</v>
      </c>
      <c r="T61">
        <v>3</v>
      </c>
      <c r="U61">
        <v>17</v>
      </c>
      <c r="V61">
        <v>1</v>
      </c>
      <c r="W61">
        <v>768</v>
      </c>
      <c r="X61">
        <v>441</v>
      </c>
      <c r="Y61">
        <v>7</v>
      </c>
      <c r="Z61">
        <v>81</v>
      </c>
      <c r="AA61">
        <v>25</v>
      </c>
      <c r="AB61">
        <v>680</v>
      </c>
      <c r="AC61">
        <v>373</v>
      </c>
      <c r="AD61">
        <v>1</v>
      </c>
      <c r="AE61">
        <v>97</v>
      </c>
      <c r="AF61">
        <v>72</v>
      </c>
      <c r="AG61">
        <v>101</v>
      </c>
      <c r="AH61">
        <v>47</v>
      </c>
      <c r="AI61">
        <v>0</v>
      </c>
      <c r="AJ61">
        <v>18</v>
      </c>
      <c r="AK61">
        <v>4</v>
      </c>
      <c r="AL61">
        <v>56</v>
      </c>
      <c r="AM61">
        <v>46</v>
      </c>
      <c r="AN61">
        <v>1</v>
      </c>
      <c r="AO61">
        <v>2</v>
      </c>
      <c r="AP61">
        <v>0</v>
      </c>
      <c r="AQ61">
        <v>0</v>
      </c>
      <c r="AR61">
        <v>0</v>
      </c>
      <c r="AS61">
        <v>1</v>
      </c>
      <c r="AT61">
        <v>0</v>
      </c>
      <c r="AU61">
        <v>0</v>
      </c>
      <c r="AV61">
        <v>0</v>
      </c>
      <c r="AW61">
        <v>0</v>
      </c>
      <c r="AX61">
        <v>0</v>
      </c>
      <c r="AY61">
        <v>0</v>
      </c>
      <c r="AZ61">
        <v>0</v>
      </c>
      <c r="BA61">
        <v>0</v>
      </c>
      <c r="BB61">
        <v>0</v>
      </c>
      <c r="BC61">
        <v>1</v>
      </c>
      <c r="BD61">
        <v>0</v>
      </c>
      <c r="BE61">
        <v>0</v>
      </c>
      <c r="BF61">
        <v>0</v>
      </c>
      <c r="BG61" s="18">
        <v>2</v>
      </c>
      <c r="BH61" s="18">
        <v>0</v>
      </c>
      <c r="BI61" s="18">
        <v>55</v>
      </c>
      <c r="BJ61" s="18">
        <v>2</v>
      </c>
      <c r="BK61" s="18">
        <v>267</v>
      </c>
      <c r="BL61" s="18">
        <v>640</v>
      </c>
      <c r="BM61" s="18">
        <v>495</v>
      </c>
      <c r="BN61" s="18">
        <v>76</v>
      </c>
      <c r="BO61" s="18">
        <v>53</v>
      </c>
      <c r="BP61" s="18">
        <v>3273</v>
      </c>
      <c r="BQ61" s="18">
        <v>1208</v>
      </c>
      <c r="BR61" s="18">
        <v>0</v>
      </c>
      <c r="BS61" s="18">
        <v>4</v>
      </c>
      <c r="BT61" s="18">
        <v>581</v>
      </c>
      <c r="BU61" s="18">
        <v>565</v>
      </c>
      <c r="BV61" s="18">
        <v>2000</v>
      </c>
      <c r="BW61" s="18">
        <v>9</v>
      </c>
      <c r="BX61" s="18">
        <v>0</v>
      </c>
      <c r="BY61" s="18">
        <v>0</v>
      </c>
    </row>
    <row r="62" spans="1:77" x14ac:dyDescent="0.25">
      <c r="A62" s="18" t="s">
        <v>427</v>
      </c>
      <c r="B62" s="18" t="s">
        <v>434</v>
      </c>
      <c r="C62" s="18" t="s">
        <v>498</v>
      </c>
      <c r="D62" s="1">
        <v>44739</v>
      </c>
      <c r="E62">
        <v>129</v>
      </c>
      <c r="F62">
        <v>1</v>
      </c>
      <c r="G62">
        <v>0</v>
      </c>
      <c r="H62">
        <v>1</v>
      </c>
      <c r="I62">
        <v>1</v>
      </c>
      <c r="J62">
        <v>76</v>
      </c>
      <c r="K62">
        <v>3</v>
      </c>
      <c r="L62">
        <v>9</v>
      </c>
      <c r="M62">
        <v>14</v>
      </c>
      <c r="N62">
        <v>91</v>
      </c>
      <c r="O62">
        <v>68</v>
      </c>
      <c r="P62">
        <v>7</v>
      </c>
      <c r="Q62">
        <v>2</v>
      </c>
      <c r="R62">
        <v>662</v>
      </c>
      <c r="S62">
        <v>530</v>
      </c>
      <c r="T62">
        <v>17</v>
      </c>
      <c r="U62">
        <v>55</v>
      </c>
      <c r="V62">
        <v>9</v>
      </c>
      <c r="W62">
        <v>1383</v>
      </c>
      <c r="X62">
        <v>825</v>
      </c>
      <c r="Y62">
        <v>20</v>
      </c>
      <c r="Z62">
        <v>28</v>
      </c>
      <c r="AA62">
        <v>181</v>
      </c>
      <c r="AB62">
        <v>1145</v>
      </c>
      <c r="AC62">
        <v>637</v>
      </c>
      <c r="AD62">
        <v>3</v>
      </c>
      <c r="AE62">
        <v>14</v>
      </c>
      <c r="AF62">
        <v>268</v>
      </c>
      <c r="AG62">
        <v>159</v>
      </c>
      <c r="AH62">
        <v>50</v>
      </c>
      <c r="AI62">
        <v>0</v>
      </c>
      <c r="AJ62">
        <v>1</v>
      </c>
      <c r="AK62">
        <v>47</v>
      </c>
      <c r="AL62">
        <v>69</v>
      </c>
      <c r="AM62">
        <v>49</v>
      </c>
      <c r="AN62">
        <v>3</v>
      </c>
      <c r="AO62">
        <v>0</v>
      </c>
      <c r="AP62">
        <v>1</v>
      </c>
      <c r="AQ62">
        <v>0</v>
      </c>
      <c r="AR62">
        <v>0</v>
      </c>
      <c r="AS62">
        <v>0</v>
      </c>
      <c r="AT62">
        <v>0</v>
      </c>
      <c r="AU62">
        <v>0</v>
      </c>
      <c r="AV62">
        <v>0</v>
      </c>
      <c r="AW62">
        <v>0</v>
      </c>
      <c r="AX62">
        <v>0</v>
      </c>
      <c r="AY62">
        <v>0</v>
      </c>
      <c r="AZ62">
        <v>0</v>
      </c>
      <c r="BA62">
        <v>3</v>
      </c>
      <c r="BB62">
        <v>0</v>
      </c>
      <c r="BC62">
        <v>0</v>
      </c>
      <c r="BD62">
        <v>0</v>
      </c>
      <c r="BE62">
        <v>0</v>
      </c>
      <c r="BF62">
        <v>0</v>
      </c>
      <c r="BG62" s="18">
        <v>1</v>
      </c>
      <c r="BH62" s="18">
        <v>1</v>
      </c>
      <c r="BI62" s="18">
        <v>101</v>
      </c>
      <c r="BJ62" s="18">
        <v>75</v>
      </c>
      <c r="BK62" s="18">
        <v>572</v>
      </c>
      <c r="BL62" s="18">
        <v>1118</v>
      </c>
      <c r="BM62" s="18">
        <v>837</v>
      </c>
      <c r="BN62" s="18">
        <v>100</v>
      </c>
      <c r="BO62" s="18">
        <v>62</v>
      </c>
      <c r="BP62" s="18">
        <v>5518</v>
      </c>
      <c r="BQ62" s="18">
        <v>2117</v>
      </c>
      <c r="BR62" s="18">
        <v>0</v>
      </c>
      <c r="BS62" s="18">
        <v>22</v>
      </c>
      <c r="BT62" s="18">
        <v>100</v>
      </c>
      <c r="BU62" s="18">
        <v>1687</v>
      </c>
      <c r="BV62" s="18">
        <v>3484</v>
      </c>
      <c r="BW62" s="18">
        <v>19</v>
      </c>
      <c r="BX62" s="18">
        <v>0</v>
      </c>
      <c r="BY62" s="18">
        <v>0</v>
      </c>
    </row>
    <row r="63" spans="1:77" x14ac:dyDescent="0.25">
      <c r="A63" s="18" t="s">
        <v>427</v>
      </c>
      <c r="B63" s="18" t="s">
        <v>434</v>
      </c>
      <c r="C63" s="18" t="s">
        <v>435</v>
      </c>
      <c r="D63" s="1">
        <v>44739</v>
      </c>
      <c r="E63">
        <v>33</v>
      </c>
      <c r="F63">
        <v>0</v>
      </c>
      <c r="G63">
        <v>0</v>
      </c>
      <c r="H63">
        <v>0</v>
      </c>
      <c r="I63">
        <v>0</v>
      </c>
      <c r="J63">
        <v>21</v>
      </c>
      <c r="K63">
        <v>3</v>
      </c>
      <c r="L63">
        <v>2</v>
      </c>
      <c r="M63">
        <v>0</v>
      </c>
      <c r="N63">
        <v>0</v>
      </c>
      <c r="O63">
        <v>0</v>
      </c>
      <c r="P63">
        <v>0</v>
      </c>
      <c r="Q63">
        <v>0</v>
      </c>
      <c r="R63">
        <v>204</v>
      </c>
      <c r="S63">
        <v>172</v>
      </c>
      <c r="T63">
        <v>16</v>
      </c>
      <c r="U63">
        <v>2</v>
      </c>
      <c r="V63">
        <v>2</v>
      </c>
      <c r="W63">
        <v>537</v>
      </c>
      <c r="X63">
        <v>322</v>
      </c>
      <c r="Y63">
        <v>16</v>
      </c>
      <c r="Z63">
        <v>40</v>
      </c>
      <c r="AA63">
        <v>22</v>
      </c>
      <c r="AB63">
        <v>536</v>
      </c>
      <c r="AC63">
        <v>311</v>
      </c>
      <c r="AD63">
        <v>6</v>
      </c>
      <c r="AE63">
        <v>50</v>
      </c>
      <c r="AF63">
        <v>44</v>
      </c>
      <c r="AG63">
        <v>88</v>
      </c>
      <c r="AH63">
        <v>31</v>
      </c>
      <c r="AI63">
        <v>0</v>
      </c>
      <c r="AJ63">
        <v>15</v>
      </c>
      <c r="AK63">
        <v>10</v>
      </c>
      <c r="AL63">
        <v>9</v>
      </c>
      <c r="AM63">
        <v>8</v>
      </c>
      <c r="AN63">
        <v>1</v>
      </c>
      <c r="AO63">
        <v>0</v>
      </c>
      <c r="AP63">
        <v>0</v>
      </c>
      <c r="AQ63">
        <v>0</v>
      </c>
      <c r="AR63">
        <v>0</v>
      </c>
      <c r="AS63">
        <v>0</v>
      </c>
      <c r="AT63">
        <v>0</v>
      </c>
      <c r="AU63">
        <v>0</v>
      </c>
      <c r="AV63">
        <v>0</v>
      </c>
      <c r="AW63">
        <v>0</v>
      </c>
      <c r="AX63">
        <v>0</v>
      </c>
      <c r="AY63">
        <v>0</v>
      </c>
      <c r="AZ63">
        <v>0</v>
      </c>
      <c r="BA63">
        <v>0</v>
      </c>
      <c r="BB63">
        <v>0</v>
      </c>
      <c r="BC63">
        <v>1</v>
      </c>
      <c r="BD63">
        <v>0</v>
      </c>
      <c r="BE63">
        <v>0</v>
      </c>
      <c r="BF63">
        <v>0</v>
      </c>
      <c r="BG63" s="18">
        <v>0</v>
      </c>
      <c r="BH63" s="18">
        <v>0</v>
      </c>
      <c r="BI63" s="18">
        <v>27</v>
      </c>
      <c r="BJ63" s="18">
        <v>0</v>
      </c>
      <c r="BK63" s="18">
        <v>183</v>
      </c>
      <c r="BL63" s="18">
        <v>441</v>
      </c>
      <c r="BM63" s="18">
        <v>429</v>
      </c>
      <c r="BN63" s="18">
        <v>56</v>
      </c>
      <c r="BO63" s="18">
        <v>8</v>
      </c>
      <c r="BP63" s="18">
        <v>2498</v>
      </c>
      <c r="BQ63" s="18">
        <v>922</v>
      </c>
      <c r="BR63" s="18">
        <v>0</v>
      </c>
      <c r="BS63" s="18">
        <v>31</v>
      </c>
      <c r="BT63" s="18">
        <v>275</v>
      </c>
      <c r="BU63" s="18">
        <v>490</v>
      </c>
      <c r="BV63" s="18">
        <v>1603</v>
      </c>
      <c r="BW63" s="18">
        <v>7</v>
      </c>
      <c r="BX63" s="18">
        <v>0</v>
      </c>
      <c r="BY63" s="18">
        <v>0</v>
      </c>
    </row>
    <row r="64" spans="1:77" x14ac:dyDescent="0.25">
      <c r="A64" s="18" t="s">
        <v>427</v>
      </c>
      <c r="B64" s="18" t="s">
        <v>432</v>
      </c>
      <c r="C64" s="18" t="s">
        <v>438</v>
      </c>
      <c r="D64" s="1">
        <v>44739</v>
      </c>
      <c r="E64">
        <v>88</v>
      </c>
      <c r="F64">
        <v>1</v>
      </c>
      <c r="G64">
        <v>1</v>
      </c>
      <c r="H64">
        <v>0</v>
      </c>
      <c r="I64">
        <v>0</v>
      </c>
      <c r="J64">
        <v>51</v>
      </c>
      <c r="K64">
        <v>2</v>
      </c>
      <c r="L64">
        <v>5</v>
      </c>
      <c r="M64">
        <v>8</v>
      </c>
      <c r="N64">
        <v>1</v>
      </c>
      <c r="O64">
        <v>1</v>
      </c>
      <c r="P64">
        <v>0</v>
      </c>
      <c r="Q64">
        <v>0</v>
      </c>
      <c r="R64">
        <v>303</v>
      </c>
      <c r="S64">
        <v>234</v>
      </c>
      <c r="T64">
        <v>7</v>
      </c>
      <c r="U64">
        <v>15</v>
      </c>
      <c r="V64">
        <v>6</v>
      </c>
      <c r="W64">
        <v>1280</v>
      </c>
      <c r="X64">
        <v>647</v>
      </c>
      <c r="Y64">
        <v>11</v>
      </c>
      <c r="Z64">
        <v>132</v>
      </c>
      <c r="AA64">
        <v>92</v>
      </c>
      <c r="AB64">
        <v>938</v>
      </c>
      <c r="AC64">
        <v>416</v>
      </c>
      <c r="AD64">
        <v>0</v>
      </c>
      <c r="AE64">
        <v>68</v>
      </c>
      <c r="AF64">
        <v>213</v>
      </c>
      <c r="AG64">
        <v>226</v>
      </c>
      <c r="AH64">
        <v>74</v>
      </c>
      <c r="AI64">
        <v>0</v>
      </c>
      <c r="AJ64">
        <v>33</v>
      </c>
      <c r="AK64">
        <v>29</v>
      </c>
      <c r="AL64">
        <v>24</v>
      </c>
      <c r="AM64">
        <v>16</v>
      </c>
      <c r="AN64">
        <v>4</v>
      </c>
      <c r="AO64">
        <v>1</v>
      </c>
      <c r="AP64">
        <v>0</v>
      </c>
      <c r="AQ64">
        <v>0</v>
      </c>
      <c r="AR64">
        <v>0</v>
      </c>
      <c r="AS64">
        <v>0</v>
      </c>
      <c r="AT64">
        <v>0</v>
      </c>
      <c r="AU64">
        <v>0</v>
      </c>
      <c r="AV64">
        <v>0</v>
      </c>
      <c r="AW64">
        <v>0</v>
      </c>
      <c r="AX64">
        <v>0</v>
      </c>
      <c r="AY64">
        <v>0</v>
      </c>
      <c r="AZ64">
        <v>0</v>
      </c>
      <c r="BA64">
        <v>0</v>
      </c>
      <c r="BB64">
        <v>0</v>
      </c>
      <c r="BC64">
        <v>0</v>
      </c>
      <c r="BD64">
        <v>0</v>
      </c>
      <c r="BE64">
        <v>0</v>
      </c>
      <c r="BF64">
        <v>0</v>
      </c>
      <c r="BG64" s="18">
        <v>1</v>
      </c>
      <c r="BH64" s="18">
        <v>0</v>
      </c>
      <c r="BI64" s="18">
        <v>68</v>
      </c>
      <c r="BJ64" s="18">
        <v>1</v>
      </c>
      <c r="BK64" s="18">
        <v>269</v>
      </c>
      <c r="BL64" s="18">
        <v>997</v>
      </c>
      <c r="BM64" s="18">
        <v>631</v>
      </c>
      <c r="BN64" s="18">
        <v>152</v>
      </c>
      <c r="BO64" s="18">
        <v>18</v>
      </c>
      <c r="BP64" s="18">
        <v>5355</v>
      </c>
      <c r="BQ64" s="18">
        <v>1476</v>
      </c>
      <c r="BR64" s="18">
        <v>0</v>
      </c>
      <c r="BS64" s="18">
        <v>16</v>
      </c>
      <c r="BT64" s="18">
        <v>548</v>
      </c>
      <c r="BU64" s="18">
        <v>1552</v>
      </c>
      <c r="BV64" s="18">
        <v>2992</v>
      </c>
      <c r="BW64" s="18">
        <v>13</v>
      </c>
      <c r="BX64" s="18">
        <v>0</v>
      </c>
      <c r="BY64" s="18">
        <v>0</v>
      </c>
    </row>
    <row r="65" spans="1:77" x14ac:dyDescent="0.25">
      <c r="A65" s="18" t="s">
        <v>427</v>
      </c>
      <c r="B65" s="18" t="s">
        <v>434</v>
      </c>
      <c r="C65" s="18" t="s">
        <v>501</v>
      </c>
      <c r="D65" s="1">
        <v>44739</v>
      </c>
      <c r="E65">
        <v>77</v>
      </c>
      <c r="F65">
        <v>0</v>
      </c>
      <c r="G65">
        <v>0</v>
      </c>
      <c r="H65">
        <v>0</v>
      </c>
      <c r="I65">
        <v>0</v>
      </c>
      <c r="J65">
        <v>47</v>
      </c>
      <c r="K65">
        <v>2</v>
      </c>
      <c r="L65">
        <v>5</v>
      </c>
      <c r="M65">
        <v>9</v>
      </c>
      <c r="N65">
        <v>8</v>
      </c>
      <c r="O65">
        <v>6</v>
      </c>
      <c r="P65">
        <v>0</v>
      </c>
      <c r="Q65">
        <v>0</v>
      </c>
      <c r="R65">
        <v>203</v>
      </c>
      <c r="S65">
        <v>126</v>
      </c>
      <c r="T65">
        <v>17</v>
      </c>
      <c r="U65">
        <v>6</v>
      </c>
      <c r="V65">
        <v>32</v>
      </c>
      <c r="W65">
        <v>729</v>
      </c>
      <c r="X65">
        <v>407</v>
      </c>
      <c r="Y65">
        <v>18</v>
      </c>
      <c r="Z65">
        <v>31</v>
      </c>
      <c r="AA65">
        <v>82</v>
      </c>
      <c r="AB65">
        <v>639</v>
      </c>
      <c r="AC65">
        <v>250</v>
      </c>
      <c r="AD65">
        <v>6</v>
      </c>
      <c r="AE65">
        <v>21</v>
      </c>
      <c r="AF65">
        <v>244</v>
      </c>
      <c r="AG65">
        <v>89</v>
      </c>
      <c r="AH65">
        <v>29</v>
      </c>
      <c r="AI65">
        <v>0</v>
      </c>
      <c r="AJ65">
        <v>3</v>
      </c>
      <c r="AK65">
        <v>18</v>
      </c>
      <c r="AL65">
        <v>21</v>
      </c>
      <c r="AM65">
        <v>19</v>
      </c>
      <c r="AN65">
        <v>0</v>
      </c>
      <c r="AO65">
        <v>0</v>
      </c>
      <c r="AP65">
        <v>0</v>
      </c>
      <c r="AQ65">
        <v>0</v>
      </c>
      <c r="AR65">
        <v>0</v>
      </c>
      <c r="AS65">
        <v>0</v>
      </c>
      <c r="AT65">
        <v>0</v>
      </c>
      <c r="AU65">
        <v>0</v>
      </c>
      <c r="AV65">
        <v>0</v>
      </c>
      <c r="AW65">
        <v>0</v>
      </c>
      <c r="AX65">
        <v>0</v>
      </c>
      <c r="AY65">
        <v>0</v>
      </c>
      <c r="AZ65">
        <v>0</v>
      </c>
      <c r="BA65">
        <v>0</v>
      </c>
      <c r="BB65">
        <v>0</v>
      </c>
      <c r="BC65">
        <v>0</v>
      </c>
      <c r="BD65">
        <v>0</v>
      </c>
      <c r="BE65">
        <v>0</v>
      </c>
      <c r="BF65">
        <v>0</v>
      </c>
      <c r="BG65" s="18">
        <v>0</v>
      </c>
      <c r="BH65" s="18">
        <v>0</v>
      </c>
      <c r="BI65" s="18">
        <v>60</v>
      </c>
      <c r="BJ65" s="18">
        <v>8</v>
      </c>
      <c r="BK65" s="18">
        <v>146</v>
      </c>
      <c r="BL65" s="18">
        <v>577</v>
      </c>
      <c r="BM65" s="18">
        <v>360</v>
      </c>
      <c r="BN65" s="18">
        <v>59</v>
      </c>
      <c r="BO65" s="18">
        <v>21</v>
      </c>
      <c r="BP65" s="18">
        <v>3328</v>
      </c>
      <c r="BQ65" s="18">
        <v>840</v>
      </c>
      <c r="BR65" s="18">
        <v>0</v>
      </c>
      <c r="BS65" s="18">
        <v>33</v>
      </c>
      <c r="BT65" s="18">
        <v>130</v>
      </c>
      <c r="BU65" s="18">
        <v>1337</v>
      </c>
      <c r="BV65" s="18">
        <v>1681</v>
      </c>
      <c r="BW65" s="18">
        <v>8</v>
      </c>
      <c r="BX65" s="18">
        <v>0</v>
      </c>
      <c r="BY65" s="18">
        <v>0</v>
      </c>
    </row>
    <row r="66" spans="1:77" x14ac:dyDescent="0.25">
      <c r="A66" s="18" t="s">
        <v>427</v>
      </c>
      <c r="B66" s="18" t="s">
        <v>430</v>
      </c>
      <c r="C66" s="18" t="s">
        <v>502</v>
      </c>
      <c r="D66" s="1">
        <v>44739</v>
      </c>
      <c r="E66">
        <v>66</v>
      </c>
      <c r="F66">
        <v>1</v>
      </c>
      <c r="G66">
        <v>0</v>
      </c>
      <c r="H66">
        <v>0</v>
      </c>
      <c r="I66">
        <v>0</v>
      </c>
      <c r="J66">
        <v>36</v>
      </c>
      <c r="K66">
        <v>3</v>
      </c>
      <c r="L66">
        <v>1</v>
      </c>
      <c r="M66">
        <v>5</v>
      </c>
      <c r="N66">
        <v>1</v>
      </c>
      <c r="O66">
        <v>1</v>
      </c>
      <c r="P66">
        <v>0</v>
      </c>
      <c r="Q66">
        <v>0</v>
      </c>
      <c r="R66">
        <v>250</v>
      </c>
      <c r="S66">
        <v>199</v>
      </c>
      <c r="T66">
        <v>19</v>
      </c>
      <c r="U66">
        <v>4</v>
      </c>
      <c r="V66">
        <v>3</v>
      </c>
      <c r="W66">
        <v>598</v>
      </c>
      <c r="X66">
        <v>327</v>
      </c>
      <c r="Y66">
        <v>13</v>
      </c>
      <c r="Z66">
        <v>56</v>
      </c>
      <c r="AA66">
        <v>30</v>
      </c>
      <c r="AB66">
        <v>512</v>
      </c>
      <c r="AC66">
        <v>265</v>
      </c>
      <c r="AD66">
        <v>6</v>
      </c>
      <c r="AE66">
        <v>42</v>
      </c>
      <c r="AF66">
        <v>82</v>
      </c>
      <c r="AG66">
        <v>73</v>
      </c>
      <c r="AH66">
        <v>20</v>
      </c>
      <c r="AI66">
        <v>3</v>
      </c>
      <c r="AJ66">
        <v>13</v>
      </c>
      <c r="AK66">
        <v>6</v>
      </c>
      <c r="AL66">
        <v>29</v>
      </c>
      <c r="AM66">
        <v>22</v>
      </c>
      <c r="AN66">
        <v>1</v>
      </c>
      <c r="AO66">
        <v>0</v>
      </c>
      <c r="AP66">
        <v>0</v>
      </c>
      <c r="AQ66">
        <v>0</v>
      </c>
      <c r="AR66">
        <v>0</v>
      </c>
      <c r="AS66">
        <v>0</v>
      </c>
      <c r="AT66">
        <v>0</v>
      </c>
      <c r="AU66">
        <v>0</v>
      </c>
      <c r="AV66">
        <v>0</v>
      </c>
      <c r="AW66">
        <v>0</v>
      </c>
      <c r="AX66">
        <v>0</v>
      </c>
      <c r="AY66">
        <v>0</v>
      </c>
      <c r="AZ66">
        <v>0</v>
      </c>
      <c r="BA66">
        <v>0</v>
      </c>
      <c r="BB66">
        <v>0</v>
      </c>
      <c r="BC66">
        <v>0</v>
      </c>
      <c r="BD66">
        <v>0</v>
      </c>
      <c r="BE66">
        <v>0</v>
      </c>
      <c r="BF66">
        <v>0</v>
      </c>
      <c r="BG66" s="18">
        <v>1</v>
      </c>
      <c r="BH66" s="18">
        <v>0</v>
      </c>
      <c r="BI66" s="18">
        <v>55</v>
      </c>
      <c r="BJ66" s="18">
        <v>1</v>
      </c>
      <c r="BK66" s="18">
        <v>219</v>
      </c>
      <c r="BL66" s="18">
        <v>480</v>
      </c>
      <c r="BM66" s="18">
        <v>364</v>
      </c>
      <c r="BN66" s="18">
        <v>47</v>
      </c>
      <c r="BO66" s="18">
        <v>25</v>
      </c>
      <c r="BP66" s="18">
        <v>2653</v>
      </c>
      <c r="BQ66" s="18">
        <v>912</v>
      </c>
      <c r="BR66" s="18">
        <v>0</v>
      </c>
      <c r="BS66" s="18">
        <v>45</v>
      </c>
      <c r="BT66" s="18">
        <v>230</v>
      </c>
      <c r="BU66" s="18">
        <v>631</v>
      </c>
      <c r="BV66" s="18">
        <v>1621</v>
      </c>
      <c r="BW66" s="18">
        <v>13</v>
      </c>
      <c r="BX66" s="18">
        <v>0</v>
      </c>
      <c r="BY66" s="18">
        <v>0</v>
      </c>
    </row>
    <row r="67" spans="1:77" x14ac:dyDescent="0.25">
      <c r="A67" s="18" t="s">
        <v>427</v>
      </c>
      <c r="B67" s="18" t="s">
        <v>432</v>
      </c>
      <c r="C67" s="18" t="s">
        <v>640</v>
      </c>
      <c r="D67" s="1">
        <v>44739</v>
      </c>
      <c r="E67">
        <v>89</v>
      </c>
      <c r="F67">
        <v>0</v>
      </c>
      <c r="G67">
        <v>0</v>
      </c>
      <c r="H67">
        <v>0</v>
      </c>
      <c r="I67">
        <v>0</v>
      </c>
      <c r="J67">
        <v>70</v>
      </c>
      <c r="K67">
        <v>0</v>
      </c>
      <c r="L67">
        <v>4</v>
      </c>
      <c r="M67">
        <v>4</v>
      </c>
      <c r="N67">
        <v>6</v>
      </c>
      <c r="O67">
        <v>6</v>
      </c>
      <c r="P67">
        <v>0</v>
      </c>
      <c r="Q67">
        <v>0</v>
      </c>
      <c r="R67">
        <v>357</v>
      </c>
      <c r="S67">
        <v>299</v>
      </c>
      <c r="T67">
        <v>15</v>
      </c>
      <c r="U67">
        <v>6</v>
      </c>
      <c r="V67">
        <v>7</v>
      </c>
      <c r="W67">
        <v>996</v>
      </c>
      <c r="X67">
        <v>581</v>
      </c>
      <c r="Y67">
        <v>15</v>
      </c>
      <c r="Z67">
        <v>66</v>
      </c>
      <c r="AA67">
        <v>60</v>
      </c>
      <c r="AB67">
        <v>560</v>
      </c>
      <c r="AC67">
        <v>317</v>
      </c>
      <c r="AD67">
        <v>1</v>
      </c>
      <c r="AE67">
        <v>24</v>
      </c>
      <c r="AF67">
        <v>96</v>
      </c>
      <c r="AG67">
        <v>88</v>
      </c>
      <c r="AH67">
        <v>34</v>
      </c>
      <c r="AI67">
        <v>0</v>
      </c>
      <c r="AJ67">
        <v>8</v>
      </c>
      <c r="AK67">
        <v>11</v>
      </c>
      <c r="AL67">
        <v>36</v>
      </c>
      <c r="AM67">
        <v>31</v>
      </c>
      <c r="AN67">
        <v>1</v>
      </c>
      <c r="AO67">
        <v>1</v>
      </c>
      <c r="AP67">
        <v>0</v>
      </c>
      <c r="AQ67">
        <v>0</v>
      </c>
      <c r="AR67">
        <v>0</v>
      </c>
      <c r="AS67">
        <v>0</v>
      </c>
      <c r="AT67">
        <v>0</v>
      </c>
      <c r="AU67">
        <v>0</v>
      </c>
      <c r="AV67">
        <v>0</v>
      </c>
      <c r="AW67">
        <v>0</v>
      </c>
      <c r="AX67">
        <v>0</v>
      </c>
      <c r="AY67">
        <v>0</v>
      </c>
      <c r="AZ67">
        <v>0</v>
      </c>
      <c r="BA67">
        <v>0</v>
      </c>
      <c r="BB67">
        <v>0</v>
      </c>
      <c r="BC67">
        <v>0</v>
      </c>
      <c r="BD67">
        <v>0</v>
      </c>
      <c r="BE67">
        <v>0</v>
      </c>
      <c r="BF67">
        <v>0</v>
      </c>
      <c r="BG67" s="18">
        <v>0</v>
      </c>
      <c r="BH67" s="18">
        <v>0</v>
      </c>
      <c r="BI67" s="18">
        <v>81</v>
      </c>
      <c r="BJ67" s="18">
        <v>6</v>
      </c>
      <c r="BK67" s="18">
        <v>325</v>
      </c>
      <c r="BL67" s="18">
        <v>816</v>
      </c>
      <c r="BM67" s="18">
        <v>425</v>
      </c>
      <c r="BN67" s="18">
        <v>65</v>
      </c>
      <c r="BO67" s="18">
        <v>34</v>
      </c>
      <c r="BP67" s="18">
        <v>3284</v>
      </c>
      <c r="BQ67" s="18">
        <v>1243</v>
      </c>
      <c r="BR67" s="18">
        <v>0</v>
      </c>
      <c r="BS67" s="18">
        <v>23</v>
      </c>
      <c r="BT67" s="18">
        <v>275</v>
      </c>
      <c r="BU67" s="18">
        <v>720</v>
      </c>
      <c r="BV67" s="18">
        <v>2147</v>
      </c>
      <c r="BW67" s="18">
        <v>21</v>
      </c>
      <c r="BX67" s="18">
        <v>0</v>
      </c>
      <c r="BY67" s="18">
        <v>0</v>
      </c>
    </row>
    <row r="68" spans="1:77" x14ac:dyDescent="0.25">
      <c r="A68" s="18" t="s">
        <v>427</v>
      </c>
      <c r="B68" s="18" t="s">
        <v>428</v>
      </c>
      <c r="C68" s="18" t="s">
        <v>641</v>
      </c>
      <c r="D68" s="1">
        <v>44739</v>
      </c>
      <c r="E68">
        <v>47</v>
      </c>
      <c r="F68">
        <v>0</v>
      </c>
      <c r="G68">
        <v>0</v>
      </c>
      <c r="H68">
        <v>0</v>
      </c>
      <c r="I68">
        <v>0</v>
      </c>
      <c r="J68">
        <v>18</v>
      </c>
      <c r="K68">
        <v>4</v>
      </c>
      <c r="L68">
        <v>1</v>
      </c>
      <c r="M68">
        <v>7</v>
      </c>
      <c r="N68">
        <v>0</v>
      </c>
      <c r="O68">
        <v>0</v>
      </c>
      <c r="P68">
        <v>0</v>
      </c>
      <c r="Q68">
        <v>0</v>
      </c>
      <c r="R68">
        <v>111</v>
      </c>
      <c r="S68">
        <v>91</v>
      </c>
      <c r="T68">
        <v>3</v>
      </c>
      <c r="U68">
        <v>1</v>
      </c>
      <c r="V68">
        <v>5</v>
      </c>
      <c r="W68">
        <v>580</v>
      </c>
      <c r="X68">
        <v>284</v>
      </c>
      <c r="Y68">
        <v>36</v>
      </c>
      <c r="Z68">
        <v>10</v>
      </c>
      <c r="AA68">
        <v>65</v>
      </c>
      <c r="AB68">
        <v>419</v>
      </c>
      <c r="AC68">
        <v>186</v>
      </c>
      <c r="AD68">
        <v>14</v>
      </c>
      <c r="AE68">
        <v>4</v>
      </c>
      <c r="AF68">
        <v>79</v>
      </c>
      <c r="AG68">
        <v>81</v>
      </c>
      <c r="AH68">
        <v>27</v>
      </c>
      <c r="AI68">
        <v>6</v>
      </c>
      <c r="AJ68">
        <v>0</v>
      </c>
      <c r="AK68">
        <v>12</v>
      </c>
      <c r="AL68">
        <v>7</v>
      </c>
      <c r="AM68">
        <v>3</v>
      </c>
      <c r="AN68">
        <v>1</v>
      </c>
      <c r="AO68">
        <v>0</v>
      </c>
      <c r="AP68">
        <v>1</v>
      </c>
      <c r="AQ68">
        <v>0</v>
      </c>
      <c r="AR68">
        <v>0</v>
      </c>
      <c r="AS68">
        <v>0</v>
      </c>
      <c r="AT68">
        <v>0</v>
      </c>
      <c r="AU68">
        <v>0</v>
      </c>
      <c r="AV68">
        <v>0</v>
      </c>
      <c r="AW68">
        <v>0</v>
      </c>
      <c r="AX68">
        <v>0</v>
      </c>
      <c r="AY68">
        <v>0</v>
      </c>
      <c r="AZ68">
        <v>0</v>
      </c>
      <c r="BA68">
        <v>0</v>
      </c>
      <c r="BB68">
        <v>0</v>
      </c>
      <c r="BC68">
        <v>0</v>
      </c>
      <c r="BD68">
        <v>0</v>
      </c>
      <c r="BE68">
        <v>0</v>
      </c>
      <c r="BF68">
        <v>0</v>
      </c>
      <c r="BG68" s="18">
        <v>0</v>
      </c>
      <c r="BH68" s="18">
        <v>0</v>
      </c>
      <c r="BI68" s="18">
        <v>32</v>
      </c>
      <c r="BJ68" s="18">
        <v>0</v>
      </c>
      <c r="BK68" s="18">
        <v>100</v>
      </c>
      <c r="BL68" s="18">
        <v>449</v>
      </c>
      <c r="BM68" s="18">
        <v>308</v>
      </c>
      <c r="BN68" s="18">
        <v>59</v>
      </c>
      <c r="BO68" s="18">
        <v>5</v>
      </c>
      <c r="BP68" s="18">
        <v>2777</v>
      </c>
      <c r="BQ68" s="18">
        <v>725</v>
      </c>
      <c r="BR68" s="18">
        <v>0</v>
      </c>
      <c r="BS68" s="18">
        <v>110</v>
      </c>
      <c r="BT68" s="18">
        <v>33</v>
      </c>
      <c r="BU68" s="18">
        <v>881</v>
      </c>
      <c r="BV68" s="18">
        <v>1602</v>
      </c>
      <c r="BW68" s="18">
        <v>4</v>
      </c>
      <c r="BX68" s="18">
        <v>0</v>
      </c>
      <c r="BY68" s="18">
        <v>0</v>
      </c>
    </row>
    <row r="69" spans="1:77" x14ac:dyDescent="0.25">
      <c r="A69" s="18" t="s">
        <v>441</v>
      </c>
      <c r="B69" s="18" t="s">
        <v>505</v>
      </c>
      <c r="C69" s="18" t="s">
        <v>506</v>
      </c>
      <c r="D69" s="1">
        <v>44739</v>
      </c>
      <c r="E69">
        <v>69</v>
      </c>
      <c r="F69">
        <v>3</v>
      </c>
      <c r="G69">
        <v>2</v>
      </c>
      <c r="H69">
        <v>0</v>
      </c>
      <c r="I69">
        <v>0</v>
      </c>
      <c r="J69">
        <v>47</v>
      </c>
      <c r="K69">
        <v>6</v>
      </c>
      <c r="L69">
        <v>6</v>
      </c>
      <c r="M69">
        <v>2</v>
      </c>
      <c r="N69">
        <v>0</v>
      </c>
      <c r="O69">
        <v>0</v>
      </c>
      <c r="P69">
        <v>0</v>
      </c>
      <c r="Q69">
        <v>0</v>
      </c>
      <c r="R69">
        <v>240</v>
      </c>
      <c r="S69">
        <v>160</v>
      </c>
      <c r="T69">
        <v>31</v>
      </c>
      <c r="U69">
        <v>12</v>
      </c>
      <c r="V69">
        <v>2</v>
      </c>
      <c r="W69">
        <v>663</v>
      </c>
      <c r="X69">
        <v>310</v>
      </c>
      <c r="Y69">
        <v>73</v>
      </c>
      <c r="Z69">
        <v>99</v>
      </c>
      <c r="AA69">
        <v>8</v>
      </c>
      <c r="AB69">
        <v>662</v>
      </c>
      <c r="AC69">
        <v>272</v>
      </c>
      <c r="AD69">
        <v>67</v>
      </c>
      <c r="AE69">
        <v>174</v>
      </c>
      <c r="AF69">
        <v>14</v>
      </c>
      <c r="AG69">
        <v>143</v>
      </c>
      <c r="AH69">
        <v>47</v>
      </c>
      <c r="AI69">
        <v>7</v>
      </c>
      <c r="AJ69">
        <v>33</v>
      </c>
      <c r="AK69">
        <v>5</v>
      </c>
      <c r="AL69">
        <v>52</v>
      </c>
      <c r="AM69">
        <v>36</v>
      </c>
      <c r="AN69">
        <v>6</v>
      </c>
      <c r="AO69">
        <v>2</v>
      </c>
      <c r="AP69">
        <v>0</v>
      </c>
      <c r="AQ69">
        <v>0</v>
      </c>
      <c r="AR69">
        <v>1</v>
      </c>
      <c r="AS69">
        <v>0</v>
      </c>
      <c r="AT69">
        <v>0</v>
      </c>
      <c r="AU69">
        <v>0</v>
      </c>
      <c r="AV69">
        <v>0</v>
      </c>
      <c r="AW69">
        <v>0</v>
      </c>
      <c r="AX69">
        <v>0</v>
      </c>
      <c r="AY69">
        <v>0</v>
      </c>
      <c r="AZ69">
        <v>0</v>
      </c>
      <c r="BA69">
        <v>0</v>
      </c>
      <c r="BB69">
        <v>0</v>
      </c>
      <c r="BC69">
        <v>0</v>
      </c>
      <c r="BD69">
        <v>0</v>
      </c>
      <c r="BE69">
        <v>0</v>
      </c>
      <c r="BF69">
        <v>0</v>
      </c>
      <c r="BG69" s="18">
        <v>2</v>
      </c>
      <c r="BH69" s="18">
        <v>0</v>
      </c>
      <c r="BI69" s="18">
        <v>54</v>
      </c>
      <c r="BJ69" s="18">
        <v>0</v>
      </c>
      <c r="BK69" s="18">
        <v>193</v>
      </c>
      <c r="BL69" s="18">
        <v>464</v>
      </c>
      <c r="BM69" s="18">
        <v>385</v>
      </c>
      <c r="BN69" s="18">
        <v>92</v>
      </c>
      <c r="BO69" s="18">
        <v>44</v>
      </c>
      <c r="BP69" s="18">
        <v>3270</v>
      </c>
      <c r="BQ69" s="18">
        <v>1159</v>
      </c>
      <c r="BR69" s="18">
        <v>0</v>
      </c>
      <c r="BS69" s="18">
        <v>127</v>
      </c>
      <c r="BT69" s="18">
        <v>945</v>
      </c>
      <c r="BU69" s="18">
        <v>218</v>
      </c>
      <c r="BV69" s="18">
        <v>1859</v>
      </c>
      <c r="BW69" s="18">
        <v>18</v>
      </c>
      <c r="BX69" s="18">
        <v>0</v>
      </c>
      <c r="BY69" s="18">
        <v>0</v>
      </c>
    </row>
    <row r="70" spans="1:77" x14ac:dyDescent="0.25">
      <c r="A70" s="18" t="s">
        <v>441</v>
      </c>
      <c r="B70" s="18" t="s">
        <v>507</v>
      </c>
      <c r="C70" s="18" t="s">
        <v>508</v>
      </c>
      <c r="D70" s="1">
        <v>44739</v>
      </c>
      <c r="E70">
        <v>88</v>
      </c>
      <c r="F70">
        <v>3</v>
      </c>
      <c r="G70">
        <v>1</v>
      </c>
      <c r="H70">
        <v>0</v>
      </c>
      <c r="I70">
        <v>0</v>
      </c>
      <c r="J70">
        <v>57</v>
      </c>
      <c r="K70">
        <v>1</v>
      </c>
      <c r="L70">
        <v>13</v>
      </c>
      <c r="M70">
        <v>1</v>
      </c>
      <c r="N70">
        <v>3</v>
      </c>
      <c r="O70">
        <v>2</v>
      </c>
      <c r="P70">
        <v>0</v>
      </c>
      <c r="Q70">
        <v>0</v>
      </c>
      <c r="R70">
        <v>167</v>
      </c>
      <c r="S70">
        <v>122</v>
      </c>
      <c r="T70">
        <v>21</v>
      </c>
      <c r="U70">
        <v>5</v>
      </c>
      <c r="V70">
        <v>1</v>
      </c>
      <c r="W70">
        <v>617</v>
      </c>
      <c r="X70">
        <v>331</v>
      </c>
      <c r="Y70">
        <v>27</v>
      </c>
      <c r="Z70">
        <v>101</v>
      </c>
      <c r="AA70">
        <v>13</v>
      </c>
      <c r="AB70">
        <v>514</v>
      </c>
      <c r="AC70">
        <v>232</v>
      </c>
      <c r="AD70">
        <v>11</v>
      </c>
      <c r="AE70">
        <v>139</v>
      </c>
      <c r="AF70">
        <v>41</v>
      </c>
      <c r="AG70">
        <v>162</v>
      </c>
      <c r="AH70">
        <v>100</v>
      </c>
      <c r="AI70">
        <v>3</v>
      </c>
      <c r="AJ70">
        <v>18</v>
      </c>
      <c r="AK70">
        <v>3</v>
      </c>
      <c r="AL70">
        <v>27</v>
      </c>
      <c r="AM70">
        <v>15</v>
      </c>
      <c r="AN70">
        <v>8</v>
      </c>
      <c r="AO70">
        <v>1</v>
      </c>
      <c r="AP70">
        <v>0</v>
      </c>
      <c r="AQ70">
        <v>0</v>
      </c>
      <c r="AR70">
        <v>0</v>
      </c>
      <c r="AS70">
        <v>0</v>
      </c>
      <c r="AT70">
        <v>0</v>
      </c>
      <c r="AU70">
        <v>0</v>
      </c>
      <c r="AV70">
        <v>0</v>
      </c>
      <c r="AW70">
        <v>0</v>
      </c>
      <c r="AX70">
        <v>0</v>
      </c>
      <c r="AY70">
        <v>0</v>
      </c>
      <c r="AZ70">
        <v>0</v>
      </c>
      <c r="BA70">
        <v>0</v>
      </c>
      <c r="BB70">
        <v>0</v>
      </c>
      <c r="BC70">
        <v>0</v>
      </c>
      <c r="BD70">
        <v>0</v>
      </c>
      <c r="BE70">
        <v>0</v>
      </c>
      <c r="BF70">
        <v>0</v>
      </c>
      <c r="BG70" s="18">
        <v>2</v>
      </c>
      <c r="BH70" s="18">
        <v>0</v>
      </c>
      <c r="BI70" s="18">
        <v>71</v>
      </c>
      <c r="BJ70" s="18">
        <v>3</v>
      </c>
      <c r="BK70" s="18">
        <v>138</v>
      </c>
      <c r="BL70" s="18">
        <v>448</v>
      </c>
      <c r="BM70" s="18">
        <v>313</v>
      </c>
      <c r="BN70" s="18">
        <v>130</v>
      </c>
      <c r="BO70" s="18">
        <v>17</v>
      </c>
      <c r="BP70" s="18">
        <v>5153</v>
      </c>
      <c r="BQ70" s="18">
        <v>2439</v>
      </c>
      <c r="BR70" s="18">
        <v>0</v>
      </c>
      <c r="BS70" s="18">
        <v>59</v>
      </c>
      <c r="BT70" s="18">
        <v>1189</v>
      </c>
      <c r="BU70" s="18">
        <v>363</v>
      </c>
      <c r="BV70" s="18">
        <v>3349</v>
      </c>
      <c r="BW70" s="18">
        <v>7</v>
      </c>
      <c r="BX70" s="18">
        <v>0</v>
      </c>
      <c r="BY70" s="18">
        <v>0</v>
      </c>
    </row>
    <row r="71" spans="1:77" x14ac:dyDescent="0.25">
      <c r="A71" s="18" t="s">
        <v>441</v>
      </c>
      <c r="B71" s="18" t="s">
        <v>507</v>
      </c>
      <c r="C71" s="18" t="s">
        <v>511</v>
      </c>
      <c r="D71" s="1">
        <v>44739</v>
      </c>
      <c r="E71">
        <v>40</v>
      </c>
      <c r="F71">
        <v>0</v>
      </c>
      <c r="G71">
        <v>0</v>
      </c>
      <c r="H71">
        <v>0</v>
      </c>
      <c r="I71">
        <v>0</v>
      </c>
      <c r="J71">
        <v>23</v>
      </c>
      <c r="K71">
        <v>1</v>
      </c>
      <c r="L71">
        <v>5</v>
      </c>
      <c r="M71">
        <v>0</v>
      </c>
      <c r="N71">
        <v>1</v>
      </c>
      <c r="O71">
        <v>1</v>
      </c>
      <c r="P71">
        <v>0</v>
      </c>
      <c r="Q71">
        <v>0</v>
      </c>
      <c r="R71">
        <v>115</v>
      </c>
      <c r="S71">
        <v>75</v>
      </c>
      <c r="T71">
        <v>4</v>
      </c>
      <c r="U71">
        <v>14</v>
      </c>
      <c r="V71">
        <v>2</v>
      </c>
      <c r="W71">
        <v>508</v>
      </c>
      <c r="X71">
        <v>282</v>
      </c>
      <c r="Y71">
        <v>8</v>
      </c>
      <c r="Z71">
        <v>85</v>
      </c>
      <c r="AA71">
        <v>7</v>
      </c>
      <c r="AB71">
        <v>392</v>
      </c>
      <c r="AC71">
        <v>167</v>
      </c>
      <c r="AD71">
        <v>4</v>
      </c>
      <c r="AE71">
        <v>71</v>
      </c>
      <c r="AF71">
        <v>69</v>
      </c>
      <c r="AG71">
        <v>98</v>
      </c>
      <c r="AH71">
        <v>56</v>
      </c>
      <c r="AI71">
        <v>0</v>
      </c>
      <c r="AJ71">
        <v>12</v>
      </c>
      <c r="AK71">
        <v>7</v>
      </c>
      <c r="AL71">
        <v>25</v>
      </c>
      <c r="AM71">
        <v>16</v>
      </c>
      <c r="AN71">
        <v>1</v>
      </c>
      <c r="AO71">
        <v>0</v>
      </c>
      <c r="AP71">
        <v>2</v>
      </c>
      <c r="AQ71">
        <v>0</v>
      </c>
      <c r="AR71">
        <v>0</v>
      </c>
      <c r="AS71">
        <v>0</v>
      </c>
      <c r="AT71">
        <v>0</v>
      </c>
      <c r="AU71">
        <v>0</v>
      </c>
      <c r="AV71">
        <v>0</v>
      </c>
      <c r="AW71">
        <v>0</v>
      </c>
      <c r="AX71">
        <v>0</v>
      </c>
      <c r="AY71">
        <v>0</v>
      </c>
      <c r="AZ71">
        <v>0</v>
      </c>
      <c r="BA71">
        <v>0</v>
      </c>
      <c r="BB71">
        <v>0</v>
      </c>
      <c r="BC71">
        <v>0</v>
      </c>
      <c r="BD71">
        <v>0</v>
      </c>
      <c r="BE71">
        <v>0</v>
      </c>
      <c r="BF71">
        <v>0</v>
      </c>
      <c r="BG71" s="18">
        <v>0</v>
      </c>
      <c r="BH71" s="18">
        <v>0</v>
      </c>
      <c r="BI71" s="18">
        <v>34</v>
      </c>
      <c r="BJ71" s="18">
        <v>1</v>
      </c>
      <c r="BK71" s="18">
        <v>94</v>
      </c>
      <c r="BL71" s="18">
        <v>384</v>
      </c>
      <c r="BM71" s="18">
        <v>240</v>
      </c>
      <c r="BN71" s="18">
        <v>78</v>
      </c>
      <c r="BO71" s="18">
        <v>22</v>
      </c>
      <c r="BP71" s="18">
        <v>3481</v>
      </c>
      <c r="BQ71" s="18">
        <v>1601</v>
      </c>
      <c r="BR71" s="18">
        <v>0</v>
      </c>
      <c r="BS71" s="18">
        <v>42</v>
      </c>
      <c r="BT71" s="18">
        <v>282</v>
      </c>
      <c r="BU71" s="18">
        <v>757</v>
      </c>
      <c r="BV71" s="18">
        <v>2295</v>
      </c>
      <c r="BW71" s="18">
        <v>6</v>
      </c>
      <c r="BX71" s="18">
        <v>0</v>
      </c>
      <c r="BY71" s="18">
        <v>0</v>
      </c>
    </row>
    <row r="72" spans="1:77" x14ac:dyDescent="0.25">
      <c r="A72" s="18" t="s">
        <v>441</v>
      </c>
      <c r="B72" s="18" t="s">
        <v>643</v>
      </c>
      <c r="C72" s="18" t="s">
        <v>644</v>
      </c>
      <c r="D72" s="1">
        <v>44739</v>
      </c>
      <c r="E72">
        <v>59</v>
      </c>
      <c r="F72">
        <v>1</v>
      </c>
      <c r="G72">
        <v>0</v>
      </c>
      <c r="H72">
        <v>0</v>
      </c>
      <c r="I72">
        <v>0</v>
      </c>
      <c r="J72">
        <v>25</v>
      </c>
      <c r="K72">
        <v>9</v>
      </c>
      <c r="L72">
        <v>9</v>
      </c>
      <c r="M72">
        <v>1</v>
      </c>
      <c r="N72">
        <v>8</v>
      </c>
      <c r="O72">
        <v>5</v>
      </c>
      <c r="P72">
        <v>0</v>
      </c>
      <c r="Q72">
        <v>0</v>
      </c>
      <c r="R72">
        <v>168</v>
      </c>
      <c r="S72">
        <v>105</v>
      </c>
      <c r="T72">
        <v>19</v>
      </c>
      <c r="U72">
        <v>13</v>
      </c>
      <c r="V72">
        <v>3</v>
      </c>
      <c r="W72">
        <v>651</v>
      </c>
      <c r="X72">
        <v>243</v>
      </c>
      <c r="Y72">
        <v>93</v>
      </c>
      <c r="Z72">
        <v>90</v>
      </c>
      <c r="AA72">
        <v>19</v>
      </c>
      <c r="AB72">
        <v>465</v>
      </c>
      <c r="AC72">
        <v>189</v>
      </c>
      <c r="AD72">
        <v>15</v>
      </c>
      <c r="AE72">
        <v>106</v>
      </c>
      <c r="AF72">
        <v>7</v>
      </c>
      <c r="AG72">
        <v>94</v>
      </c>
      <c r="AH72">
        <v>31</v>
      </c>
      <c r="AI72">
        <v>2</v>
      </c>
      <c r="AJ72">
        <v>23</v>
      </c>
      <c r="AK72">
        <v>3</v>
      </c>
      <c r="AL72">
        <v>28</v>
      </c>
      <c r="AM72">
        <v>19</v>
      </c>
      <c r="AN72">
        <v>5</v>
      </c>
      <c r="AO72">
        <v>0</v>
      </c>
      <c r="AP72">
        <v>0</v>
      </c>
      <c r="AQ72">
        <v>0</v>
      </c>
      <c r="AR72">
        <v>1</v>
      </c>
      <c r="AS72">
        <v>0</v>
      </c>
      <c r="AT72">
        <v>0</v>
      </c>
      <c r="AU72">
        <v>0</v>
      </c>
      <c r="AV72">
        <v>0</v>
      </c>
      <c r="AW72">
        <v>0</v>
      </c>
      <c r="AX72">
        <v>0</v>
      </c>
      <c r="AY72">
        <v>0</v>
      </c>
      <c r="AZ72">
        <v>0</v>
      </c>
      <c r="BA72">
        <v>1</v>
      </c>
      <c r="BB72">
        <v>0</v>
      </c>
      <c r="BC72">
        <v>0</v>
      </c>
      <c r="BD72">
        <v>0</v>
      </c>
      <c r="BE72">
        <v>0</v>
      </c>
      <c r="BF72">
        <v>0</v>
      </c>
      <c r="BG72" s="18">
        <v>0</v>
      </c>
      <c r="BH72" s="18">
        <v>0</v>
      </c>
      <c r="BI72" s="18">
        <v>39</v>
      </c>
      <c r="BJ72" s="18">
        <v>7</v>
      </c>
      <c r="BK72" s="18">
        <v>131</v>
      </c>
      <c r="BL72" s="18">
        <v>428</v>
      </c>
      <c r="BM72" s="18">
        <v>329</v>
      </c>
      <c r="BN72" s="18">
        <v>58</v>
      </c>
      <c r="BO72" s="18">
        <v>23</v>
      </c>
      <c r="BP72" s="18">
        <v>3305</v>
      </c>
      <c r="BQ72" s="18">
        <v>804</v>
      </c>
      <c r="BR72" s="18">
        <v>0</v>
      </c>
      <c r="BS72" s="18">
        <v>183</v>
      </c>
      <c r="BT72" s="18">
        <v>1314</v>
      </c>
      <c r="BU72" s="18">
        <v>152</v>
      </c>
      <c r="BV72" s="18">
        <v>1547</v>
      </c>
      <c r="BW72" s="18">
        <v>5</v>
      </c>
      <c r="BX72" s="18">
        <v>0</v>
      </c>
      <c r="BY72" s="18">
        <v>0</v>
      </c>
    </row>
    <row r="73" spans="1:77" x14ac:dyDescent="0.25">
      <c r="A73" s="18" t="s">
        <v>441</v>
      </c>
      <c r="B73" s="18" t="s">
        <v>645</v>
      </c>
      <c r="C73" s="18" t="s">
        <v>646</v>
      </c>
      <c r="D73" s="1">
        <v>44739</v>
      </c>
      <c r="E73">
        <v>78</v>
      </c>
      <c r="F73">
        <v>1</v>
      </c>
      <c r="G73">
        <v>1</v>
      </c>
      <c r="H73">
        <v>0</v>
      </c>
      <c r="I73">
        <v>0</v>
      </c>
      <c r="J73">
        <v>22</v>
      </c>
      <c r="K73">
        <v>33</v>
      </c>
      <c r="L73">
        <v>0</v>
      </c>
      <c r="M73">
        <v>2</v>
      </c>
      <c r="N73">
        <v>12</v>
      </c>
      <c r="O73">
        <v>9</v>
      </c>
      <c r="P73">
        <v>2</v>
      </c>
      <c r="Q73">
        <v>0</v>
      </c>
      <c r="R73">
        <v>194</v>
      </c>
      <c r="S73">
        <v>125</v>
      </c>
      <c r="T73">
        <v>22</v>
      </c>
      <c r="U73">
        <v>0</v>
      </c>
      <c r="V73">
        <v>1</v>
      </c>
      <c r="W73">
        <v>597</v>
      </c>
      <c r="X73">
        <v>162</v>
      </c>
      <c r="Y73">
        <v>193</v>
      </c>
      <c r="Z73">
        <v>20</v>
      </c>
      <c r="AA73">
        <v>9</v>
      </c>
      <c r="AB73">
        <v>432</v>
      </c>
      <c r="AC73">
        <v>144</v>
      </c>
      <c r="AD73">
        <v>129</v>
      </c>
      <c r="AE73">
        <v>26</v>
      </c>
      <c r="AF73">
        <v>0</v>
      </c>
      <c r="AG73">
        <v>37</v>
      </c>
      <c r="AH73">
        <v>9</v>
      </c>
      <c r="AI73">
        <v>3</v>
      </c>
      <c r="AJ73">
        <v>7</v>
      </c>
      <c r="AK73">
        <v>0</v>
      </c>
      <c r="AL73">
        <v>21</v>
      </c>
      <c r="AM73">
        <v>10</v>
      </c>
      <c r="AN73">
        <v>4</v>
      </c>
      <c r="AO73">
        <v>0</v>
      </c>
      <c r="AP73">
        <v>0</v>
      </c>
      <c r="AQ73">
        <v>0</v>
      </c>
      <c r="AR73">
        <v>0</v>
      </c>
      <c r="AS73">
        <v>0</v>
      </c>
      <c r="AT73">
        <v>0</v>
      </c>
      <c r="AU73">
        <v>0</v>
      </c>
      <c r="AV73">
        <v>0</v>
      </c>
      <c r="AW73">
        <v>0</v>
      </c>
      <c r="AX73">
        <v>0</v>
      </c>
      <c r="AY73">
        <v>0</v>
      </c>
      <c r="AZ73">
        <v>0</v>
      </c>
      <c r="BA73">
        <v>1</v>
      </c>
      <c r="BB73">
        <v>0</v>
      </c>
      <c r="BC73">
        <v>0</v>
      </c>
      <c r="BD73">
        <v>0</v>
      </c>
      <c r="BE73">
        <v>0</v>
      </c>
      <c r="BF73">
        <v>0</v>
      </c>
      <c r="BG73" s="18">
        <v>1</v>
      </c>
      <c r="BH73" s="18">
        <v>0</v>
      </c>
      <c r="BI73" s="18">
        <v>42</v>
      </c>
      <c r="BJ73" s="18">
        <v>9</v>
      </c>
      <c r="BK73" s="18">
        <v>165</v>
      </c>
      <c r="BL73" s="18">
        <v>343</v>
      </c>
      <c r="BM73" s="18">
        <v>267</v>
      </c>
      <c r="BN73" s="18">
        <v>27</v>
      </c>
      <c r="BO73" s="18">
        <v>16</v>
      </c>
      <c r="BP73" s="18">
        <v>3607</v>
      </c>
      <c r="BQ73" s="18">
        <v>456</v>
      </c>
      <c r="BR73" s="18">
        <v>0</v>
      </c>
      <c r="BS73" s="18">
        <v>555</v>
      </c>
      <c r="BT73" s="18">
        <v>995</v>
      </c>
      <c r="BU73" s="18">
        <v>693</v>
      </c>
      <c r="BV73" s="18">
        <v>1218</v>
      </c>
      <c r="BW73" s="18">
        <v>2</v>
      </c>
      <c r="BX73" s="18">
        <v>0</v>
      </c>
      <c r="BY73" s="18">
        <v>0</v>
      </c>
    </row>
    <row r="74" spans="1:77" x14ac:dyDescent="0.25">
      <c r="A74" s="18" t="s">
        <v>441</v>
      </c>
      <c r="B74" s="18" t="s">
        <v>510</v>
      </c>
      <c r="C74" s="18" t="s">
        <v>603</v>
      </c>
      <c r="D74" s="1">
        <v>44739</v>
      </c>
      <c r="E74">
        <v>74</v>
      </c>
      <c r="F74">
        <v>1</v>
      </c>
      <c r="G74">
        <v>0</v>
      </c>
      <c r="H74">
        <v>0</v>
      </c>
      <c r="I74">
        <v>0</v>
      </c>
      <c r="J74">
        <v>41</v>
      </c>
      <c r="K74">
        <v>2</v>
      </c>
      <c r="L74">
        <v>11</v>
      </c>
      <c r="M74">
        <v>1</v>
      </c>
      <c r="N74">
        <v>0</v>
      </c>
      <c r="O74">
        <v>0</v>
      </c>
      <c r="P74">
        <v>0</v>
      </c>
      <c r="Q74">
        <v>0</v>
      </c>
      <c r="R74">
        <v>268</v>
      </c>
      <c r="S74">
        <v>188</v>
      </c>
      <c r="T74">
        <v>7</v>
      </c>
      <c r="U74">
        <v>33</v>
      </c>
      <c r="V74">
        <v>1</v>
      </c>
      <c r="W74">
        <v>821</v>
      </c>
      <c r="X74">
        <v>444</v>
      </c>
      <c r="Y74">
        <v>11</v>
      </c>
      <c r="Z74">
        <v>186</v>
      </c>
      <c r="AA74">
        <v>6</v>
      </c>
      <c r="AB74">
        <v>664</v>
      </c>
      <c r="AC74">
        <v>300</v>
      </c>
      <c r="AD74">
        <v>8</v>
      </c>
      <c r="AE74">
        <v>226</v>
      </c>
      <c r="AF74">
        <v>0</v>
      </c>
      <c r="AG74">
        <v>130</v>
      </c>
      <c r="AH74">
        <v>48</v>
      </c>
      <c r="AI74">
        <v>3</v>
      </c>
      <c r="AJ74">
        <v>39</v>
      </c>
      <c r="AK74">
        <v>2</v>
      </c>
      <c r="AL74">
        <v>46</v>
      </c>
      <c r="AM74">
        <v>34</v>
      </c>
      <c r="AN74">
        <v>2</v>
      </c>
      <c r="AO74">
        <v>4</v>
      </c>
      <c r="AP74">
        <v>0</v>
      </c>
      <c r="AQ74">
        <v>0</v>
      </c>
      <c r="AR74">
        <v>0</v>
      </c>
      <c r="AS74">
        <v>0</v>
      </c>
      <c r="AT74">
        <v>0</v>
      </c>
      <c r="AU74">
        <v>0</v>
      </c>
      <c r="AV74">
        <v>0</v>
      </c>
      <c r="AW74">
        <v>0</v>
      </c>
      <c r="AX74">
        <v>0</v>
      </c>
      <c r="AY74">
        <v>0</v>
      </c>
      <c r="AZ74">
        <v>0</v>
      </c>
      <c r="BA74">
        <v>0</v>
      </c>
      <c r="BB74">
        <v>0</v>
      </c>
      <c r="BC74">
        <v>0</v>
      </c>
      <c r="BD74">
        <v>0</v>
      </c>
      <c r="BE74">
        <v>0</v>
      </c>
      <c r="BF74">
        <v>0</v>
      </c>
      <c r="BG74" s="18">
        <v>0</v>
      </c>
      <c r="BH74" s="18">
        <v>0</v>
      </c>
      <c r="BI74" s="18">
        <v>57</v>
      </c>
      <c r="BJ74" s="18">
        <v>0</v>
      </c>
      <c r="BK74" s="18">
        <v>222</v>
      </c>
      <c r="BL74" s="18">
        <v>593</v>
      </c>
      <c r="BM74" s="18">
        <v>418</v>
      </c>
      <c r="BN74" s="18">
        <v>77</v>
      </c>
      <c r="BO74" s="18">
        <v>40</v>
      </c>
      <c r="BP74" s="18">
        <v>4212</v>
      </c>
      <c r="BQ74" s="18">
        <v>1567</v>
      </c>
      <c r="BR74" s="18">
        <v>0</v>
      </c>
      <c r="BS74" s="18">
        <v>36</v>
      </c>
      <c r="BT74" s="18">
        <v>1553</v>
      </c>
      <c r="BU74" s="18">
        <v>66</v>
      </c>
      <c r="BV74" s="18">
        <v>2407</v>
      </c>
      <c r="BW74" s="18">
        <v>7</v>
      </c>
      <c r="BX74" s="18">
        <v>0</v>
      </c>
      <c r="BY74" s="18">
        <v>0</v>
      </c>
    </row>
    <row r="75" spans="1:77" x14ac:dyDescent="0.25">
      <c r="A75" s="18" t="s">
        <v>441</v>
      </c>
      <c r="B75" s="18" t="s">
        <v>643</v>
      </c>
      <c r="C75" s="18" t="s">
        <v>648</v>
      </c>
      <c r="D75" s="1">
        <v>44739</v>
      </c>
      <c r="E75">
        <v>41</v>
      </c>
      <c r="F75">
        <v>1</v>
      </c>
      <c r="G75">
        <v>1</v>
      </c>
      <c r="H75">
        <v>0</v>
      </c>
      <c r="I75">
        <v>0</v>
      </c>
      <c r="J75">
        <v>27</v>
      </c>
      <c r="K75">
        <v>7</v>
      </c>
      <c r="L75">
        <v>1</v>
      </c>
      <c r="M75">
        <v>1</v>
      </c>
      <c r="N75">
        <v>1</v>
      </c>
      <c r="O75">
        <v>1</v>
      </c>
      <c r="P75">
        <v>0</v>
      </c>
      <c r="Q75">
        <v>0</v>
      </c>
      <c r="R75">
        <v>148</v>
      </c>
      <c r="S75">
        <v>107</v>
      </c>
      <c r="T75">
        <v>20</v>
      </c>
      <c r="U75">
        <v>1</v>
      </c>
      <c r="V75">
        <v>2</v>
      </c>
      <c r="W75">
        <v>369</v>
      </c>
      <c r="X75">
        <v>201</v>
      </c>
      <c r="Y75">
        <v>68</v>
      </c>
      <c r="Z75">
        <v>20</v>
      </c>
      <c r="AA75">
        <v>3</v>
      </c>
      <c r="AB75">
        <v>445</v>
      </c>
      <c r="AC75">
        <v>287</v>
      </c>
      <c r="AD75">
        <v>69</v>
      </c>
      <c r="AE75">
        <v>18</v>
      </c>
      <c r="AF75">
        <v>3</v>
      </c>
      <c r="AG75">
        <v>72</v>
      </c>
      <c r="AH75">
        <v>28</v>
      </c>
      <c r="AI75">
        <v>5</v>
      </c>
      <c r="AJ75">
        <v>11</v>
      </c>
      <c r="AK75">
        <v>1</v>
      </c>
      <c r="AL75">
        <v>29</v>
      </c>
      <c r="AM75">
        <v>20</v>
      </c>
      <c r="AN75">
        <v>3</v>
      </c>
      <c r="AO75">
        <v>0</v>
      </c>
      <c r="AP75">
        <v>1</v>
      </c>
      <c r="AQ75">
        <v>0</v>
      </c>
      <c r="AR75">
        <v>0</v>
      </c>
      <c r="AS75">
        <v>0</v>
      </c>
      <c r="AT75">
        <v>0</v>
      </c>
      <c r="AU75">
        <v>0</v>
      </c>
      <c r="AV75">
        <v>0</v>
      </c>
      <c r="AW75">
        <v>0</v>
      </c>
      <c r="AX75">
        <v>0</v>
      </c>
      <c r="AY75">
        <v>0</v>
      </c>
      <c r="AZ75">
        <v>0</v>
      </c>
      <c r="BA75">
        <v>0</v>
      </c>
      <c r="BB75">
        <v>0</v>
      </c>
      <c r="BC75">
        <v>0</v>
      </c>
      <c r="BD75">
        <v>0</v>
      </c>
      <c r="BE75">
        <v>0</v>
      </c>
      <c r="BF75">
        <v>0</v>
      </c>
      <c r="BG75" s="18">
        <v>1</v>
      </c>
      <c r="BH75" s="18">
        <v>0</v>
      </c>
      <c r="BI75" s="18">
        <v>31</v>
      </c>
      <c r="BJ75" s="18">
        <v>1</v>
      </c>
      <c r="BK75" s="18">
        <v>122</v>
      </c>
      <c r="BL75" s="18">
        <v>268</v>
      </c>
      <c r="BM75" s="18">
        <v>344</v>
      </c>
      <c r="BN75" s="18">
        <v>54</v>
      </c>
      <c r="BO75" s="18">
        <v>24</v>
      </c>
      <c r="BP75" s="18">
        <v>1846</v>
      </c>
      <c r="BQ75" s="18">
        <v>814</v>
      </c>
      <c r="BR75" s="18">
        <v>0</v>
      </c>
      <c r="BS75" s="18">
        <v>274</v>
      </c>
      <c r="BT75" s="18">
        <v>311</v>
      </c>
      <c r="BU75" s="18">
        <v>52</v>
      </c>
      <c r="BV75" s="18">
        <v>1147</v>
      </c>
      <c r="BW75" s="18">
        <v>4</v>
      </c>
      <c r="BX75" s="18">
        <v>0</v>
      </c>
      <c r="BY75" s="18">
        <v>0</v>
      </c>
    </row>
    <row r="76" spans="1:77" x14ac:dyDescent="0.25">
      <c r="A76" s="18" t="s">
        <v>441</v>
      </c>
      <c r="B76" s="18" t="s">
        <v>513</v>
      </c>
      <c r="C76" s="18" t="s">
        <v>514</v>
      </c>
      <c r="D76" s="1">
        <v>44739</v>
      </c>
      <c r="E76">
        <v>159</v>
      </c>
      <c r="F76">
        <v>2</v>
      </c>
      <c r="G76">
        <v>1</v>
      </c>
      <c r="H76">
        <v>0</v>
      </c>
      <c r="I76">
        <v>0</v>
      </c>
      <c r="J76">
        <v>99</v>
      </c>
      <c r="K76">
        <v>6</v>
      </c>
      <c r="L76">
        <v>18</v>
      </c>
      <c r="M76">
        <v>9</v>
      </c>
      <c r="N76">
        <v>4</v>
      </c>
      <c r="O76">
        <v>4</v>
      </c>
      <c r="P76">
        <v>0</v>
      </c>
      <c r="Q76">
        <v>0</v>
      </c>
      <c r="R76">
        <v>249</v>
      </c>
      <c r="S76">
        <v>198</v>
      </c>
      <c r="T76">
        <v>7</v>
      </c>
      <c r="U76">
        <v>15</v>
      </c>
      <c r="V76">
        <v>4</v>
      </c>
      <c r="W76">
        <v>1060</v>
      </c>
      <c r="X76">
        <v>576</v>
      </c>
      <c r="Y76">
        <v>45</v>
      </c>
      <c r="Z76">
        <v>171</v>
      </c>
      <c r="AA76">
        <v>47</v>
      </c>
      <c r="AB76">
        <v>829</v>
      </c>
      <c r="AC76">
        <v>448</v>
      </c>
      <c r="AD76">
        <v>19</v>
      </c>
      <c r="AE76">
        <v>136</v>
      </c>
      <c r="AF76">
        <v>83</v>
      </c>
      <c r="AG76">
        <v>148</v>
      </c>
      <c r="AH76">
        <v>66</v>
      </c>
      <c r="AI76">
        <v>0</v>
      </c>
      <c r="AJ76">
        <v>36</v>
      </c>
      <c r="AK76">
        <v>8</v>
      </c>
      <c r="AL76">
        <v>36</v>
      </c>
      <c r="AM76">
        <v>24</v>
      </c>
      <c r="AN76">
        <v>7</v>
      </c>
      <c r="AO76">
        <v>0</v>
      </c>
      <c r="AP76">
        <v>0</v>
      </c>
      <c r="AQ76">
        <v>0</v>
      </c>
      <c r="AR76">
        <v>1</v>
      </c>
      <c r="AS76">
        <v>0</v>
      </c>
      <c r="AT76">
        <v>0</v>
      </c>
      <c r="AU76">
        <v>0</v>
      </c>
      <c r="AV76">
        <v>0</v>
      </c>
      <c r="AW76">
        <v>0</v>
      </c>
      <c r="AX76">
        <v>0</v>
      </c>
      <c r="AY76">
        <v>0</v>
      </c>
      <c r="AZ76">
        <v>0</v>
      </c>
      <c r="BA76">
        <v>0</v>
      </c>
      <c r="BB76">
        <v>0</v>
      </c>
      <c r="BC76">
        <v>0</v>
      </c>
      <c r="BD76">
        <v>0</v>
      </c>
      <c r="BE76">
        <v>0</v>
      </c>
      <c r="BF76">
        <v>0</v>
      </c>
      <c r="BG76" s="18">
        <v>1</v>
      </c>
      <c r="BH76" s="18">
        <v>0</v>
      </c>
      <c r="BI76" s="18">
        <v>124</v>
      </c>
      <c r="BJ76" s="18">
        <v>4</v>
      </c>
      <c r="BK76" s="18">
        <v>220</v>
      </c>
      <c r="BL76" s="18">
        <v>753</v>
      </c>
      <c r="BM76" s="18">
        <v>567</v>
      </c>
      <c r="BN76" s="18">
        <v>100</v>
      </c>
      <c r="BO76" s="18">
        <v>29</v>
      </c>
      <c r="BP76" s="18">
        <v>4721</v>
      </c>
      <c r="BQ76" s="18">
        <v>1933</v>
      </c>
      <c r="BR76" s="18">
        <v>0</v>
      </c>
      <c r="BS76" s="18">
        <v>44</v>
      </c>
      <c r="BT76" s="18">
        <v>489</v>
      </c>
      <c r="BU76" s="18">
        <v>1147</v>
      </c>
      <c r="BV76" s="18">
        <v>2872</v>
      </c>
      <c r="BW76" s="18">
        <v>24</v>
      </c>
      <c r="BX76" s="18">
        <v>0</v>
      </c>
      <c r="BY76" s="18">
        <v>0</v>
      </c>
    </row>
    <row r="77" spans="1:77" x14ac:dyDescent="0.25">
      <c r="A77" s="18" t="s">
        <v>441</v>
      </c>
      <c r="B77" s="18" t="s">
        <v>505</v>
      </c>
      <c r="C77" s="18" t="s">
        <v>515</v>
      </c>
      <c r="D77" s="1">
        <v>44739</v>
      </c>
      <c r="E77">
        <v>90</v>
      </c>
      <c r="F77">
        <v>2</v>
      </c>
      <c r="G77">
        <v>1</v>
      </c>
      <c r="H77">
        <v>0</v>
      </c>
      <c r="I77">
        <v>0</v>
      </c>
      <c r="J77">
        <v>52</v>
      </c>
      <c r="K77">
        <v>12</v>
      </c>
      <c r="L77">
        <v>6</v>
      </c>
      <c r="M77">
        <v>0</v>
      </c>
      <c r="N77">
        <v>0</v>
      </c>
      <c r="O77">
        <v>0</v>
      </c>
      <c r="P77">
        <v>0</v>
      </c>
      <c r="Q77">
        <v>0</v>
      </c>
      <c r="R77">
        <v>294</v>
      </c>
      <c r="S77">
        <v>227</v>
      </c>
      <c r="T77">
        <v>24</v>
      </c>
      <c r="U77">
        <v>7</v>
      </c>
      <c r="V77">
        <v>0</v>
      </c>
      <c r="W77">
        <v>970</v>
      </c>
      <c r="X77">
        <v>469</v>
      </c>
      <c r="Y77">
        <v>146</v>
      </c>
      <c r="Z77">
        <v>64</v>
      </c>
      <c r="AA77">
        <v>10</v>
      </c>
      <c r="AB77">
        <v>663</v>
      </c>
      <c r="AC77">
        <v>295</v>
      </c>
      <c r="AD77">
        <v>84</v>
      </c>
      <c r="AE77">
        <v>103</v>
      </c>
      <c r="AF77">
        <v>3</v>
      </c>
      <c r="AG77">
        <v>94</v>
      </c>
      <c r="AH77">
        <v>23</v>
      </c>
      <c r="AI77">
        <v>25</v>
      </c>
      <c r="AJ77">
        <v>10</v>
      </c>
      <c r="AK77">
        <v>3</v>
      </c>
      <c r="AL77">
        <v>52</v>
      </c>
      <c r="AM77">
        <v>32</v>
      </c>
      <c r="AN77">
        <v>11</v>
      </c>
      <c r="AO77">
        <v>0</v>
      </c>
      <c r="AP77">
        <v>0</v>
      </c>
      <c r="AQ77">
        <v>0</v>
      </c>
      <c r="AR77">
        <v>0</v>
      </c>
      <c r="AS77">
        <v>0</v>
      </c>
      <c r="AT77">
        <v>0</v>
      </c>
      <c r="AU77">
        <v>0</v>
      </c>
      <c r="AV77">
        <v>0</v>
      </c>
      <c r="AW77">
        <v>0</v>
      </c>
      <c r="AX77">
        <v>0</v>
      </c>
      <c r="AY77">
        <v>0</v>
      </c>
      <c r="AZ77">
        <v>0</v>
      </c>
      <c r="BA77">
        <v>0</v>
      </c>
      <c r="BB77">
        <v>0</v>
      </c>
      <c r="BC77">
        <v>0</v>
      </c>
      <c r="BD77">
        <v>0</v>
      </c>
      <c r="BE77">
        <v>0</v>
      </c>
      <c r="BF77">
        <v>0</v>
      </c>
      <c r="BG77" s="18">
        <v>2</v>
      </c>
      <c r="BH77" s="18">
        <v>0</v>
      </c>
      <c r="BI77" s="18">
        <v>71</v>
      </c>
      <c r="BJ77" s="18">
        <v>0</v>
      </c>
      <c r="BK77" s="18">
        <v>259</v>
      </c>
      <c r="BL77" s="18">
        <v>719</v>
      </c>
      <c r="BM77" s="18">
        <v>456</v>
      </c>
      <c r="BN77" s="18">
        <v>53</v>
      </c>
      <c r="BO77" s="18">
        <v>39</v>
      </c>
      <c r="BP77" s="18">
        <v>3085</v>
      </c>
      <c r="BQ77" s="18">
        <v>1021</v>
      </c>
      <c r="BR77" s="18">
        <v>0</v>
      </c>
      <c r="BS77" s="18">
        <v>504</v>
      </c>
      <c r="BT77" s="18">
        <v>609</v>
      </c>
      <c r="BU77" s="18">
        <v>61</v>
      </c>
      <c r="BV77" s="18">
        <v>1804</v>
      </c>
      <c r="BW77" s="18">
        <v>12</v>
      </c>
      <c r="BX77" s="18">
        <v>0</v>
      </c>
      <c r="BY77" s="18">
        <v>0</v>
      </c>
    </row>
    <row r="78" spans="1:77" x14ac:dyDescent="0.25">
      <c r="A78" s="18" t="s">
        <v>441</v>
      </c>
      <c r="B78" s="18" t="s">
        <v>510</v>
      </c>
      <c r="C78" s="18" t="s">
        <v>650</v>
      </c>
      <c r="D78" s="1">
        <v>44739</v>
      </c>
      <c r="E78">
        <v>268</v>
      </c>
      <c r="F78">
        <v>10</v>
      </c>
      <c r="G78">
        <v>9</v>
      </c>
      <c r="H78">
        <v>1</v>
      </c>
      <c r="I78">
        <v>1</v>
      </c>
      <c r="J78">
        <v>170</v>
      </c>
      <c r="K78">
        <v>9</v>
      </c>
      <c r="L78">
        <v>35</v>
      </c>
      <c r="M78">
        <v>4</v>
      </c>
      <c r="N78">
        <v>0</v>
      </c>
      <c r="O78">
        <v>0</v>
      </c>
      <c r="P78">
        <v>0</v>
      </c>
      <c r="Q78">
        <v>0</v>
      </c>
      <c r="R78">
        <v>370</v>
      </c>
      <c r="S78">
        <v>277</v>
      </c>
      <c r="T78">
        <v>26</v>
      </c>
      <c r="U78">
        <v>19</v>
      </c>
      <c r="V78">
        <v>4</v>
      </c>
      <c r="W78">
        <v>1407</v>
      </c>
      <c r="X78">
        <v>815</v>
      </c>
      <c r="Y78">
        <v>34</v>
      </c>
      <c r="Z78">
        <v>240</v>
      </c>
      <c r="AA78">
        <v>18</v>
      </c>
      <c r="AB78">
        <v>1124</v>
      </c>
      <c r="AC78">
        <v>724</v>
      </c>
      <c r="AD78">
        <v>3</v>
      </c>
      <c r="AE78">
        <v>206</v>
      </c>
      <c r="AF78">
        <v>13</v>
      </c>
      <c r="AG78">
        <v>313</v>
      </c>
      <c r="AH78">
        <v>154</v>
      </c>
      <c r="AI78">
        <v>2</v>
      </c>
      <c r="AJ78">
        <v>67</v>
      </c>
      <c r="AK78">
        <v>3</v>
      </c>
      <c r="AL78">
        <v>72</v>
      </c>
      <c r="AM78">
        <v>51</v>
      </c>
      <c r="AN78">
        <v>7</v>
      </c>
      <c r="AO78">
        <v>2</v>
      </c>
      <c r="AP78">
        <v>1</v>
      </c>
      <c r="AQ78">
        <v>0</v>
      </c>
      <c r="AR78">
        <v>0</v>
      </c>
      <c r="AS78">
        <v>0</v>
      </c>
      <c r="AT78">
        <v>0</v>
      </c>
      <c r="AU78">
        <v>0</v>
      </c>
      <c r="AV78">
        <v>0</v>
      </c>
      <c r="AW78">
        <v>0</v>
      </c>
      <c r="AX78">
        <v>0</v>
      </c>
      <c r="AY78">
        <v>0</v>
      </c>
      <c r="AZ78">
        <v>0</v>
      </c>
      <c r="BA78">
        <v>0</v>
      </c>
      <c r="BB78">
        <v>0</v>
      </c>
      <c r="BC78">
        <v>0</v>
      </c>
      <c r="BD78">
        <v>0</v>
      </c>
      <c r="BE78">
        <v>0</v>
      </c>
      <c r="BF78">
        <v>0</v>
      </c>
      <c r="BG78" s="18">
        <v>10</v>
      </c>
      <c r="BH78" s="18">
        <v>1</v>
      </c>
      <c r="BI78" s="18">
        <v>213</v>
      </c>
      <c r="BJ78" s="18">
        <v>0</v>
      </c>
      <c r="BK78" s="18">
        <v>311</v>
      </c>
      <c r="BL78" s="18">
        <v>1063</v>
      </c>
      <c r="BM78" s="18">
        <v>875</v>
      </c>
      <c r="BN78" s="18">
        <v>232</v>
      </c>
      <c r="BO78" s="18">
        <v>58</v>
      </c>
      <c r="BP78" s="18">
        <v>7060</v>
      </c>
      <c r="BQ78" s="18">
        <v>3119</v>
      </c>
      <c r="BR78" s="18">
        <v>0</v>
      </c>
      <c r="BS78" s="18">
        <v>23</v>
      </c>
      <c r="BT78" s="18">
        <v>2303</v>
      </c>
      <c r="BU78" s="18">
        <v>186</v>
      </c>
      <c r="BV78" s="18">
        <v>4320</v>
      </c>
      <c r="BW78" s="18">
        <v>34</v>
      </c>
      <c r="BX78" s="18">
        <v>0</v>
      </c>
      <c r="BY78" s="18">
        <v>0</v>
      </c>
    </row>
    <row r="79" spans="1:77" x14ac:dyDescent="0.25">
      <c r="A79" s="18" t="s">
        <v>441</v>
      </c>
      <c r="B79" s="18" t="s">
        <v>510</v>
      </c>
      <c r="C79" s="18" t="s">
        <v>518</v>
      </c>
      <c r="D79" s="1">
        <v>44739</v>
      </c>
      <c r="E79">
        <v>180</v>
      </c>
      <c r="F79">
        <v>3</v>
      </c>
      <c r="G79">
        <v>2</v>
      </c>
      <c r="H79">
        <v>0</v>
      </c>
      <c r="I79">
        <v>0</v>
      </c>
      <c r="J79">
        <v>114</v>
      </c>
      <c r="K79">
        <v>10</v>
      </c>
      <c r="L79">
        <v>15</v>
      </c>
      <c r="M79">
        <v>2</v>
      </c>
      <c r="N79">
        <v>2</v>
      </c>
      <c r="O79">
        <v>1</v>
      </c>
      <c r="P79">
        <v>1</v>
      </c>
      <c r="Q79">
        <v>0</v>
      </c>
      <c r="R79">
        <v>278</v>
      </c>
      <c r="S79">
        <v>210</v>
      </c>
      <c r="T79">
        <v>22</v>
      </c>
      <c r="U79">
        <v>9</v>
      </c>
      <c r="V79">
        <v>4</v>
      </c>
      <c r="W79">
        <v>1180</v>
      </c>
      <c r="X79">
        <v>743</v>
      </c>
      <c r="Y79">
        <v>41</v>
      </c>
      <c r="Z79">
        <v>135</v>
      </c>
      <c r="AA79">
        <v>26</v>
      </c>
      <c r="AB79">
        <v>828</v>
      </c>
      <c r="AC79">
        <v>473</v>
      </c>
      <c r="AD79">
        <v>27</v>
      </c>
      <c r="AE79">
        <v>109</v>
      </c>
      <c r="AF79">
        <v>28</v>
      </c>
      <c r="AG79">
        <v>513</v>
      </c>
      <c r="AH79">
        <v>389</v>
      </c>
      <c r="AI79">
        <v>2</v>
      </c>
      <c r="AJ79">
        <v>37</v>
      </c>
      <c r="AK79">
        <v>9</v>
      </c>
      <c r="AL79">
        <v>44</v>
      </c>
      <c r="AM79">
        <v>29</v>
      </c>
      <c r="AN79">
        <v>4</v>
      </c>
      <c r="AO79">
        <v>2</v>
      </c>
      <c r="AP79">
        <v>1</v>
      </c>
      <c r="AQ79">
        <v>0</v>
      </c>
      <c r="AR79">
        <v>0</v>
      </c>
      <c r="AS79">
        <v>1</v>
      </c>
      <c r="AT79">
        <v>0</v>
      </c>
      <c r="AU79">
        <v>0</v>
      </c>
      <c r="AV79">
        <v>0</v>
      </c>
      <c r="AW79">
        <v>0</v>
      </c>
      <c r="AX79">
        <v>0</v>
      </c>
      <c r="AY79">
        <v>0</v>
      </c>
      <c r="AZ79">
        <v>0</v>
      </c>
      <c r="BA79">
        <v>0</v>
      </c>
      <c r="BB79">
        <v>0</v>
      </c>
      <c r="BC79">
        <v>0</v>
      </c>
      <c r="BD79">
        <v>0</v>
      </c>
      <c r="BE79">
        <v>0</v>
      </c>
      <c r="BF79">
        <v>0</v>
      </c>
      <c r="BG79" s="18">
        <v>2</v>
      </c>
      <c r="BH79" s="18">
        <v>0</v>
      </c>
      <c r="BI79" s="18">
        <v>141</v>
      </c>
      <c r="BJ79" s="18">
        <v>1</v>
      </c>
      <c r="BK79" s="18">
        <v>233</v>
      </c>
      <c r="BL79" s="18">
        <v>924</v>
      </c>
      <c r="BM79" s="18">
        <v>593</v>
      </c>
      <c r="BN79" s="18">
        <v>454</v>
      </c>
      <c r="BO79" s="18">
        <v>36</v>
      </c>
      <c r="BP79" s="18">
        <v>13267</v>
      </c>
      <c r="BQ79" s="18">
        <v>7922</v>
      </c>
      <c r="BR79" s="18">
        <v>0</v>
      </c>
      <c r="BS79" s="18">
        <v>75</v>
      </c>
      <c r="BT79" s="18">
        <v>1979</v>
      </c>
      <c r="BU79" s="18">
        <v>633</v>
      </c>
      <c r="BV79" s="18">
        <v>10132</v>
      </c>
      <c r="BW79" s="18">
        <v>25</v>
      </c>
      <c r="BX79" s="18">
        <v>0</v>
      </c>
      <c r="BY79" s="18">
        <v>0</v>
      </c>
    </row>
    <row r="80" spans="1:77" x14ac:dyDescent="0.25">
      <c r="A80" s="18" t="s">
        <v>441</v>
      </c>
      <c r="B80" s="18" t="s">
        <v>643</v>
      </c>
      <c r="C80" s="18" t="s">
        <v>652</v>
      </c>
      <c r="D80" s="1">
        <v>44739</v>
      </c>
      <c r="E80">
        <v>42</v>
      </c>
      <c r="F80">
        <v>1</v>
      </c>
      <c r="G80">
        <v>1</v>
      </c>
      <c r="H80">
        <v>0</v>
      </c>
      <c r="I80">
        <v>0</v>
      </c>
      <c r="J80">
        <v>26</v>
      </c>
      <c r="K80">
        <v>4</v>
      </c>
      <c r="L80">
        <v>1</v>
      </c>
      <c r="M80">
        <v>0</v>
      </c>
      <c r="N80">
        <v>0</v>
      </c>
      <c r="O80">
        <v>0</v>
      </c>
      <c r="P80">
        <v>0</v>
      </c>
      <c r="Q80">
        <v>0</v>
      </c>
      <c r="R80">
        <v>93</v>
      </c>
      <c r="S80">
        <v>71</v>
      </c>
      <c r="T80">
        <v>4</v>
      </c>
      <c r="U80">
        <v>3</v>
      </c>
      <c r="V80">
        <v>1</v>
      </c>
      <c r="W80">
        <v>255</v>
      </c>
      <c r="X80">
        <v>148</v>
      </c>
      <c r="Y80">
        <v>22</v>
      </c>
      <c r="Z80">
        <v>21</v>
      </c>
      <c r="AA80">
        <v>1</v>
      </c>
      <c r="AB80">
        <v>220</v>
      </c>
      <c r="AC80">
        <v>108</v>
      </c>
      <c r="AD80">
        <v>23</v>
      </c>
      <c r="AE80">
        <v>33</v>
      </c>
      <c r="AF80">
        <v>1</v>
      </c>
      <c r="AG80">
        <v>33</v>
      </c>
      <c r="AH80">
        <v>15</v>
      </c>
      <c r="AI80">
        <v>5</v>
      </c>
      <c r="AJ80">
        <v>6</v>
      </c>
      <c r="AK80">
        <v>1</v>
      </c>
      <c r="AL80">
        <v>13</v>
      </c>
      <c r="AM80">
        <v>8</v>
      </c>
      <c r="AN80">
        <v>1</v>
      </c>
      <c r="AO80">
        <v>0</v>
      </c>
      <c r="AP80">
        <v>0</v>
      </c>
      <c r="AQ80">
        <v>0</v>
      </c>
      <c r="AR80">
        <v>0</v>
      </c>
      <c r="AS80">
        <v>0</v>
      </c>
      <c r="AT80">
        <v>0</v>
      </c>
      <c r="AU80">
        <v>0</v>
      </c>
      <c r="AV80">
        <v>0</v>
      </c>
      <c r="AW80">
        <v>0</v>
      </c>
      <c r="AX80">
        <v>0</v>
      </c>
      <c r="AY80">
        <v>0</v>
      </c>
      <c r="AZ80">
        <v>0</v>
      </c>
      <c r="BA80">
        <v>0</v>
      </c>
      <c r="BB80">
        <v>0</v>
      </c>
      <c r="BC80">
        <v>0</v>
      </c>
      <c r="BD80">
        <v>0</v>
      </c>
      <c r="BE80">
        <v>0</v>
      </c>
      <c r="BF80">
        <v>0</v>
      </c>
      <c r="BG80" s="18">
        <v>1</v>
      </c>
      <c r="BH80" s="18">
        <v>0</v>
      </c>
      <c r="BI80" s="18">
        <v>36</v>
      </c>
      <c r="BJ80" s="18">
        <v>0</v>
      </c>
      <c r="BK80" s="18">
        <v>84</v>
      </c>
      <c r="BL80" s="18">
        <v>204</v>
      </c>
      <c r="BM80" s="18">
        <v>154</v>
      </c>
      <c r="BN80" s="18">
        <v>21</v>
      </c>
      <c r="BO80" s="18">
        <v>12</v>
      </c>
      <c r="BP80" s="18">
        <v>1189</v>
      </c>
      <c r="BQ80" s="18">
        <v>423</v>
      </c>
      <c r="BR80" s="18">
        <v>0</v>
      </c>
      <c r="BS80" s="18">
        <v>63</v>
      </c>
      <c r="BT80" s="18">
        <v>306</v>
      </c>
      <c r="BU80" s="18">
        <v>75</v>
      </c>
      <c r="BV80" s="18">
        <v>695</v>
      </c>
      <c r="BW80" s="18">
        <v>3</v>
      </c>
      <c r="BX80" s="18">
        <v>0</v>
      </c>
      <c r="BY80" s="18">
        <v>0</v>
      </c>
    </row>
    <row r="81" spans="1:77" x14ac:dyDescent="0.25">
      <c r="A81" s="18" t="s">
        <v>441</v>
      </c>
      <c r="B81" s="18" t="s">
        <v>645</v>
      </c>
      <c r="C81" s="18" t="s">
        <v>653</v>
      </c>
      <c r="D81" s="1">
        <v>44739</v>
      </c>
      <c r="E81">
        <v>219</v>
      </c>
      <c r="F81">
        <v>7</v>
      </c>
      <c r="G81">
        <v>5</v>
      </c>
      <c r="H81">
        <v>0</v>
      </c>
      <c r="I81">
        <v>0</v>
      </c>
      <c r="J81">
        <v>128</v>
      </c>
      <c r="K81">
        <v>15</v>
      </c>
      <c r="L81">
        <v>28</v>
      </c>
      <c r="M81">
        <v>4</v>
      </c>
      <c r="N81">
        <v>5</v>
      </c>
      <c r="O81">
        <v>5</v>
      </c>
      <c r="P81">
        <v>0</v>
      </c>
      <c r="Q81">
        <v>0</v>
      </c>
      <c r="R81">
        <v>416</v>
      </c>
      <c r="S81">
        <v>285</v>
      </c>
      <c r="T81">
        <v>49</v>
      </c>
      <c r="U81">
        <v>26</v>
      </c>
      <c r="V81">
        <v>3</v>
      </c>
      <c r="W81">
        <v>1756</v>
      </c>
      <c r="X81">
        <v>818</v>
      </c>
      <c r="Y81">
        <v>193</v>
      </c>
      <c r="Z81">
        <v>263</v>
      </c>
      <c r="AA81">
        <v>35</v>
      </c>
      <c r="AB81">
        <v>1362</v>
      </c>
      <c r="AC81">
        <v>622</v>
      </c>
      <c r="AD81">
        <v>114</v>
      </c>
      <c r="AE81">
        <v>254</v>
      </c>
      <c r="AF81">
        <v>36</v>
      </c>
      <c r="AG81">
        <v>423</v>
      </c>
      <c r="AH81">
        <v>147</v>
      </c>
      <c r="AI81">
        <v>18</v>
      </c>
      <c r="AJ81">
        <v>90</v>
      </c>
      <c r="AK81">
        <v>17</v>
      </c>
      <c r="AL81">
        <v>81</v>
      </c>
      <c r="AM81">
        <v>59</v>
      </c>
      <c r="AN81">
        <v>11</v>
      </c>
      <c r="AO81">
        <v>2</v>
      </c>
      <c r="AP81">
        <v>0</v>
      </c>
      <c r="AQ81">
        <v>0</v>
      </c>
      <c r="AR81">
        <v>0</v>
      </c>
      <c r="AS81">
        <v>0</v>
      </c>
      <c r="AT81">
        <v>0</v>
      </c>
      <c r="AU81">
        <v>0</v>
      </c>
      <c r="AV81">
        <v>0</v>
      </c>
      <c r="AW81">
        <v>0</v>
      </c>
      <c r="AX81">
        <v>0</v>
      </c>
      <c r="AY81">
        <v>0</v>
      </c>
      <c r="AZ81">
        <v>0</v>
      </c>
      <c r="BA81">
        <v>0</v>
      </c>
      <c r="BB81">
        <v>0</v>
      </c>
      <c r="BC81">
        <v>0</v>
      </c>
      <c r="BD81">
        <v>0</v>
      </c>
      <c r="BE81">
        <v>0</v>
      </c>
      <c r="BF81">
        <v>0</v>
      </c>
      <c r="BG81" s="18">
        <v>6</v>
      </c>
      <c r="BH81" s="18">
        <v>0</v>
      </c>
      <c r="BI81" s="18">
        <v>165</v>
      </c>
      <c r="BJ81" s="18">
        <v>5</v>
      </c>
      <c r="BK81" s="18">
        <v>331</v>
      </c>
      <c r="BL81" s="18">
        <v>1210</v>
      </c>
      <c r="BM81" s="18">
        <v>917</v>
      </c>
      <c r="BN81" s="18">
        <v>282</v>
      </c>
      <c r="BO81" s="18">
        <v>65</v>
      </c>
      <c r="BP81" s="18">
        <v>8676</v>
      </c>
      <c r="BQ81" s="18">
        <v>2791</v>
      </c>
      <c r="BR81" s="18">
        <v>0</v>
      </c>
      <c r="BS81" s="18">
        <v>270</v>
      </c>
      <c r="BT81" s="18">
        <v>2940</v>
      </c>
      <c r="BU81" s="18">
        <v>381</v>
      </c>
      <c r="BV81" s="18">
        <v>4739</v>
      </c>
      <c r="BW81" s="18">
        <v>16</v>
      </c>
      <c r="BX81" s="18">
        <v>0</v>
      </c>
      <c r="BY81" s="18">
        <v>0</v>
      </c>
    </row>
    <row r="82" spans="1:77" x14ac:dyDescent="0.25">
      <c r="A82" s="18" t="s">
        <v>441</v>
      </c>
      <c r="B82" s="18" t="s">
        <v>645</v>
      </c>
      <c r="C82" s="18" t="s">
        <v>654</v>
      </c>
      <c r="D82" s="1">
        <v>44739</v>
      </c>
      <c r="E82">
        <v>193</v>
      </c>
      <c r="F82">
        <v>3</v>
      </c>
      <c r="G82">
        <v>3</v>
      </c>
      <c r="H82">
        <v>1</v>
      </c>
      <c r="I82">
        <v>1</v>
      </c>
      <c r="J82">
        <v>92</v>
      </c>
      <c r="K82">
        <v>41</v>
      </c>
      <c r="L82">
        <v>3</v>
      </c>
      <c r="M82">
        <v>10</v>
      </c>
      <c r="N82">
        <v>3</v>
      </c>
      <c r="O82">
        <v>3</v>
      </c>
      <c r="P82">
        <v>0</v>
      </c>
      <c r="Q82">
        <v>0</v>
      </c>
      <c r="R82">
        <v>613</v>
      </c>
      <c r="S82">
        <v>429</v>
      </c>
      <c r="T82">
        <v>76</v>
      </c>
      <c r="U82">
        <v>13</v>
      </c>
      <c r="V82">
        <v>4</v>
      </c>
      <c r="W82">
        <v>1433</v>
      </c>
      <c r="X82">
        <v>500</v>
      </c>
      <c r="Y82">
        <v>408</v>
      </c>
      <c r="Z82">
        <v>72</v>
      </c>
      <c r="AA82">
        <v>18</v>
      </c>
      <c r="AB82">
        <v>1109</v>
      </c>
      <c r="AC82">
        <v>507</v>
      </c>
      <c r="AD82">
        <v>165</v>
      </c>
      <c r="AE82">
        <v>149</v>
      </c>
      <c r="AF82">
        <v>8</v>
      </c>
      <c r="AG82">
        <v>172</v>
      </c>
      <c r="AH82">
        <v>36</v>
      </c>
      <c r="AI82">
        <v>52</v>
      </c>
      <c r="AJ82">
        <v>18</v>
      </c>
      <c r="AK82">
        <v>10</v>
      </c>
      <c r="AL82">
        <v>86</v>
      </c>
      <c r="AM82">
        <v>50</v>
      </c>
      <c r="AN82">
        <v>20</v>
      </c>
      <c r="AO82">
        <v>0</v>
      </c>
      <c r="AP82">
        <v>0</v>
      </c>
      <c r="AQ82">
        <v>0</v>
      </c>
      <c r="AR82">
        <v>0</v>
      </c>
      <c r="AS82">
        <v>0</v>
      </c>
      <c r="AT82">
        <v>0</v>
      </c>
      <c r="AU82">
        <v>0</v>
      </c>
      <c r="AV82">
        <v>0</v>
      </c>
      <c r="AW82">
        <v>0</v>
      </c>
      <c r="AX82">
        <v>0</v>
      </c>
      <c r="AY82">
        <v>0</v>
      </c>
      <c r="AZ82">
        <v>0</v>
      </c>
      <c r="BA82">
        <v>0</v>
      </c>
      <c r="BB82">
        <v>0</v>
      </c>
      <c r="BC82">
        <v>0</v>
      </c>
      <c r="BD82">
        <v>0</v>
      </c>
      <c r="BE82">
        <v>0</v>
      </c>
      <c r="BF82">
        <v>0</v>
      </c>
      <c r="BG82" s="18">
        <v>3</v>
      </c>
      <c r="BH82" s="18">
        <v>1</v>
      </c>
      <c r="BI82" s="18">
        <v>134</v>
      </c>
      <c r="BJ82" s="18">
        <v>3</v>
      </c>
      <c r="BK82" s="18">
        <v>505</v>
      </c>
      <c r="BL82" s="18">
        <v>884</v>
      </c>
      <c r="BM82" s="18">
        <v>752</v>
      </c>
      <c r="BN82" s="18">
        <v>77</v>
      </c>
      <c r="BO82" s="18">
        <v>64</v>
      </c>
      <c r="BP82" s="18">
        <v>7760</v>
      </c>
      <c r="BQ82" s="18">
        <v>1594</v>
      </c>
      <c r="BR82" s="18">
        <v>0</v>
      </c>
      <c r="BS82" s="18">
        <v>1581</v>
      </c>
      <c r="BT82" s="18">
        <v>1996</v>
      </c>
      <c r="BU82" s="18">
        <v>517</v>
      </c>
      <c r="BV82" s="18">
        <v>3306</v>
      </c>
      <c r="BW82" s="18">
        <v>24</v>
      </c>
      <c r="BX82" s="18">
        <v>0</v>
      </c>
      <c r="BY82" s="18">
        <v>0</v>
      </c>
    </row>
    <row r="83" spans="1:77" x14ac:dyDescent="0.25">
      <c r="A83" s="18" t="s">
        <v>441</v>
      </c>
      <c r="B83" s="18" t="s">
        <v>643</v>
      </c>
      <c r="C83" s="18" t="s">
        <v>655</v>
      </c>
      <c r="D83" s="1">
        <v>44739</v>
      </c>
      <c r="E83">
        <v>62</v>
      </c>
      <c r="F83">
        <v>0</v>
      </c>
      <c r="G83">
        <v>0</v>
      </c>
      <c r="H83">
        <v>0</v>
      </c>
      <c r="I83">
        <v>0</v>
      </c>
      <c r="J83">
        <v>41</v>
      </c>
      <c r="K83">
        <v>3</v>
      </c>
      <c r="L83">
        <v>4</v>
      </c>
      <c r="M83">
        <v>1</v>
      </c>
      <c r="N83">
        <v>0</v>
      </c>
      <c r="O83">
        <v>0</v>
      </c>
      <c r="P83">
        <v>0</v>
      </c>
      <c r="Q83">
        <v>0</v>
      </c>
      <c r="R83">
        <v>340</v>
      </c>
      <c r="S83">
        <v>209</v>
      </c>
      <c r="T83">
        <v>27</v>
      </c>
      <c r="U83">
        <v>45</v>
      </c>
      <c r="V83">
        <v>2</v>
      </c>
      <c r="W83">
        <v>681</v>
      </c>
      <c r="X83">
        <v>294</v>
      </c>
      <c r="Y83">
        <v>56</v>
      </c>
      <c r="Z83">
        <v>135</v>
      </c>
      <c r="AA83">
        <v>10</v>
      </c>
      <c r="AB83">
        <v>712</v>
      </c>
      <c r="AC83">
        <v>303</v>
      </c>
      <c r="AD83">
        <v>51</v>
      </c>
      <c r="AE83">
        <v>156</v>
      </c>
      <c r="AF83">
        <v>33</v>
      </c>
      <c r="AG83">
        <v>115</v>
      </c>
      <c r="AH83">
        <v>26</v>
      </c>
      <c r="AI83">
        <v>3</v>
      </c>
      <c r="AJ83">
        <v>37</v>
      </c>
      <c r="AK83">
        <v>13</v>
      </c>
      <c r="AL83">
        <v>23</v>
      </c>
      <c r="AM83">
        <v>15</v>
      </c>
      <c r="AN83">
        <v>3</v>
      </c>
      <c r="AO83">
        <v>0</v>
      </c>
      <c r="AP83">
        <v>0</v>
      </c>
      <c r="AQ83">
        <v>0</v>
      </c>
      <c r="AR83">
        <v>0</v>
      </c>
      <c r="AS83">
        <v>0</v>
      </c>
      <c r="AT83">
        <v>0</v>
      </c>
      <c r="AU83">
        <v>0</v>
      </c>
      <c r="AV83">
        <v>0</v>
      </c>
      <c r="AW83">
        <v>0</v>
      </c>
      <c r="AX83">
        <v>0</v>
      </c>
      <c r="AY83">
        <v>0</v>
      </c>
      <c r="AZ83">
        <v>0</v>
      </c>
      <c r="BA83">
        <v>0</v>
      </c>
      <c r="BB83">
        <v>0</v>
      </c>
      <c r="BC83">
        <v>0</v>
      </c>
      <c r="BD83">
        <v>0</v>
      </c>
      <c r="BE83">
        <v>0</v>
      </c>
      <c r="BF83">
        <v>0</v>
      </c>
      <c r="BG83" s="18">
        <v>0</v>
      </c>
      <c r="BH83" s="18">
        <v>0</v>
      </c>
      <c r="BI83" s="18">
        <v>52</v>
      </c>
      <c r="BJ83" s="18">
        <v>0</v>
      </c>
      <c r="BK83" s="18">
        <v>258</v>
      </c>
      <c r="BL83" s="18">
        <v>460</v>
      </c>
      <c r="BM83" s="18">
        <v>450</v>
      </c>
      <c r="BN83" s="18">
        <v>55</v>
      </c>
      <c r="BO83" s="18">
        <v>19</v>
      </c>
      <c r="BP83" s="18">
        <v>3002</v>
      </c>
      <c r="BQ83" s="18">
        <v>899</v>
      </c>
      <c r="BR83" s="18">
        <v>0</v>
      </c>
      <c r="BS83" s="18">
        <v>105</v>
      </c>
      <c r="BT83" s="18">
        <v>934</v>
      </c>
      <c r="BU83" s="18">
        <v>292</v>
      </c>
      <c r="BV83" s="18">
        <v>1555</v>
      </c>
      <c r="BW83" s="18">
        <v>5</v>
      </c>
      <c r="BX83" s="18">
        <v>0</v>
      </c>
      <c r="BY83" s="18">
        <v>0</v>
      </c>
    </row>
    <row r="84" spans="1:77" x14ac:dyDescent="0.25">
      <c r="A84" s="18" t="s">
        <v>441</v>
      </c>
      <c r="B84" s="18" t="s">
        <v>513</v>
      </c>
      <c r="C84" s="18" t="s">
        <v>521</v>
      </c>
      <c r="D84" s="1">
        <v>44739</v>
      </c>
      <c r="E84">
        <v>16</v>
      </c>
      <c r="F84">
        <v>0</v>
      </c>
      <c r="G84">
        <v>0</v>
      </c>
      <c r="H84">
        <v>0</v>
      </c>
      <c r="I84">
        <v>0</v>
      </c>
      <c r="J84">
        <v>5</v>
      </c>
      <c r="K84">
        <v>2</v>
      </c>
      <c r="L84">
        <v>2</v>
      </c>
      <c r="M84">
        <v>1</v>
      </c>
      <c r="N84">
        <v>0</v>
      </c>
      <c r="O84">
        <v>0</v>
      </c>
      <c r="P84">
        <v>0</v>
      </c>
      <c r="Q84">
        <v>0</v>
      </c>
      <c r="R84">
        <v>24</v>
      </c>
      <c r="S84">
        <v>10</v>
      </c>
      <c r="T84">
        <v>2</v>
      </c>
      <c r="U84">
        <v>4</v>
      </c>
      <c r="V84">
        <v>4</v>
      </c>
      <c r="W84">
        <v>376</v>
      </c>
      <c r="X84">
        <v>98</v>
      </c>
      <c r="Y84">
        <v>67</v>
      </c>
      <c r="Z84">
        <v>75</v>
      </c>
      <c r="AA84">
        <v>22</v>
      </c>
      <c r="AB84">
        <v>192</v>
      </c>
      <c r="AC84">
        <v>43</v>
      </c>
      <c r="AD84">
        <v>20</v>
      </c>
      <c r="AE84">
        <v>63</v>
      </c>
      <c r="AF84">
        <v>23</v>
      </c>
      <c r="AG84">
        <v>32</v>
      </c>
      <c r="AH84">
        <v>8</v>
      </c>
      <c r="AI84">
        <v>7</v>
      </c>
      <c r="AJ84">
        <v>4</v>
      </c>
      <c r="AK84">
        <v>2</v>
      </c>
      <c r="AL84">
        <v>2</v>
      </c>
      <c r="AM84">
        <v>1</v>
      </c>
      <c r="AN84">
        <v>1</v>
      </c>
      <c r="AO84">
        <v>0</v>
      </c>
      <c r="AP84">
        <v>0</v>
      </c>
      <c r="AQ84">
        <v>0</v>
      </c>
      <c r="AR84">
        <v>0</v>
      </c>
      <c r="AS84">
        <v>0</v>
      </c>
      <c r="AT84">
        <v>0</v>
      </c>
      <c r="AU84">
        <v>0</v>
      </c>
      <c r="AV84">
        <v>0</v>
      </c>
      <c r="AW84">
        <v>0</v>
      </c>
      <c r="AX84">
        <v>0</v>
      </c>
      <c r="AY84">
        <v>0</v>
      </c>
      <c r="AZ84">
        <v>0</v>
      </c>
      <c r="BA84">
        <v>0</v>
      </c>
      <c r="BB84">
        <v>0</v>
      </c>
      <c r="BC84">
        <v>0</v>
      </c>
      <c r="BD84">
        <v>0</v>
      </c>
      <c r="BE84">
        <v>0</v>
      </c>
      <c r="BF84">
        <v>0</v>
      </c>
      <c r="BG84" s="18">
        <v>0</v>
      </c>
      <c r="BH84" s="18">
        <v>0</v>
      </c>
      <c r="BI84" s="18">
        <v>10</v>
      </c>
      <c r="BJ84" s="18">
        <v>0</v>
      </c>
      <c r="BK84" s="18">
        <v>13</v>
      </c>
      <c r="BL84" s="18">
        <v>173</v>
      </c>
      <c r="BM84" s="18">
        <v>67</v>
      </c>
      <c r="BN84" s="18">
        <v>14</v>
      </c>
      <c r="BO84" s="18">
        <v>1</v>
      </c>
      <c r="BP84" s="18">
        <v>879</v>
      </c>
      <c r="BQ84" s="18">
        <v>137</v>
      </c>
      <c r="BR84" s="18">
        <v>0</v>
      </c>
      <c r="BS84" s="18">
        <v>61</v>
      </c>
      <c r="BT84" s="18">
        <v>257</v>
      </c>
      <c r="BU84" s="18">
        <v>166</v>
      </c>
      <c r="BV84" s="18">
        <v>291</v>
      </c>
      <c r="BW84" s="18">
        <v>0</v>
      </c>
      <c r="BX84" s="18">
        <v>0</v>
      </c>
      <c r="BY84" s="18">
        <v>0</v>
      </c>
    </row>
    <row r="85" spans="1:77" x14ac:dyDescent="0.25">
      <c r="A85" s="18" t="s">
        <v>441</v>
      </c>
      <c r="B85" s="18" t="s">
        <v>512</v>
      </c>
      <c r="C85" s="18" t="s">
        <v>657</v>
      </c>
      <c r="D85" s="1">
        <v>44739</v>
      </c>
      <c r="E85">
        <v>173</v>
      </c>
      <c r="F85">
        <v>4</v>
      </c>
      <c r="G85">
        <v>4</v>
      </c>
      <c r="H85">
        <v>0</v>
      </c>
      <c r="I85">
        <v>0</v>
      </c>
      <c r="J85">
        <v>147</v>
      </c>
      <c r="K85">
        <v>6</v>
      </c>
      <c r="L85">
        <v>10</v>
      </c>
      <c r="M85">
        <v>1</v>
      </c>
      <c r="N85">
        <v>7</v>
      </c>
      <c r="O85">
        <v>7</v>
      </c>
      <c r="P85">
        <v>0</v>
      </c>
      <c r="Q85">
        <v>0</v>
      </c>
      <c r="R85">
        <v>837</v>
      </c>
      <c r="S85">
        <v>756</v>
      </c>
      <c r="T85">
        <v>41</v>
      </c>
      <c r="U85">
        <v>4</v>
      </c>
      <c r="V85">
        <v>5</v>
      </c>
      <c r="W85">
        <v>937</v>
      </c>
      <c r="X85">
        <v>690</v>
      </c>
      <c r="Y85">
        <v>45</v>
      </c>
      <c r="Z85">
        <v>73</v>
      </c>
      <c r="AA85">
        <v>10</v>
      </c>
      <c r="AB85">
        <v>1595</v>
      </c>
      <c r="AC85">
        <v>1181</v>
      </c>
      <c r="AD85">
        <v>66</v>
      </c>
      <c r="AE85">
        <v>168</v>
      </c>
      <c r="AF85">
        <v>17</v>
      </c>
      <c r="AG85">
        <v>143</v>
      </c>
      <c r="AH85">
        <v>101</v>
      </c>
      <c r="AI85">
        <v>8</v>
      </c>
      <c r="AJ85">
        <v>12</v>
      </c>
      <c r="AK85">
        <v>6</v>
      </c>
      <c r="AL85">
        <v>83</v>
      </c>
      <c r="AM85">
        <v>72</v>
      </c>
      <c r="AN85">
        <v>4</v>
      </c>
      <c r="AO85">
        <v>2</v>
      </c>
      <c r="AP85">
        <v>1</v>
      </c>
      <c r="AQ85">
        <v>0</v>
      </c>
      <c r="AR85">
        <v>0</v>
      </c>
      <c r="AS85">
        <v>0</v>
      </c>
      <c r="AT85">
        <v>0</v>
      </c>
      <c r="AU85">
        <v>0</v>
      </c>
      <c r="AV85">
        <v>0</v>
      </c>
      <c r="AW85">
        <v>0</v>
      </c>
      <c r="AX85">
        <v>0</v>
      </c>
      <c r="AY85">
        <v>0</v>
      </c>
      <c r="AZ85">
        <v>0</v>
      </c>
      <c r="BA85">
        <v>0</v>
      </c>
      <c r="BB85">
        <v>0</v>
      </c>
      <c r="BC85">
        <v>0</v>
      </c>
      <c r="BD85">
        <v>0</v>
      </c>
      <c r="BE85">
        <v>0</v>
      </c>
      <c r="BF85">
        <v>0</v>
      </c>
      <c r="BG85" s="18">
        <v>4</v>
      </c>
      <c r="BH85" s="18">
        <v>0</v>
      </c>
      <c r="BI85" s="18">
        <v>155</v>
      </c>
      <c r="BJ85" s="18">
        <v>7</v>
      </c>
      <c r="BK85" s="18">
        <v>778</v>
      </c>
      <c r="BL85" s="18">
        <v>792</v>
      </c>
      <c r="BM85" s="18">
        <v>1321</v>
      </c>
      <c r="BN85" s="18">
        <v>111</v>
      </c>
      <c r="BO85" s="18">
        <v>76</v>
      </c>
      <c r="BP85" s="18">
        <v>7468</v>
      </c>
      <c r="BQ85" s="18">
        <v>4231</v>
      </c>
      <c r="BR85" s="18">
        <v>0</v>
      </c>
      <c r="BS85" s="18">
        <v>158</v>
      </c>
      <c r="BT85" s="18">
        <v>1530</v>
      </c>
      <c r="BU85" s="18">
        <v>313</v>
      </c>
      <c r="BV85" s="18">
        <v>5175</v>
      </c>
      <c r="BW85" s="18">
        <v>39</v>
      </c>
      <c r="BX85" s="18">
        <v>0</v>
      </c>
      <c r="BY85" s="18">
        <v>0</v>
      </c>
    </row>
    <row r="86" spans="1:77" x14ac:dyDescent="0.25">
      <c r="A86" s="18" t="s">
        <v>441</v>
      </c>
      <c r="B86" s="18" t="s">
        <v>643</v>
      </c>
      <c r="C86" s="18" t="s">
        <v>659</v>
      </c>
      <c r="D86" s="1">
        <v>44739</v>
      </c>
      <c r="E86">
        <v>67</v>
      </c>
      <c r="F86">
        <v>1</v>
      </c>
      <c r="G86">
        <v>1</v>
      </c>
      <c r="H86">
        <v>0</v>
      </c>
      <c r="I86">
        <v>0</v>
      </c>
      <c r="J86">
        <v>45</v>
      </c>
      <c r="K86">
        <v>7</v>
      </c>
      <c r="L86">
        <v>2</v>
      </c>
      <c r="M86">
        <v>0</v>
      </c>
      <c r="N86">
        <v>1</v>
      </c>
      <c r="O86">
        <v>1</v>
      </c>
      <c r="P86">
        <v>0</v>
      </c>
      <c r="Q86">
        <v>0</v>
      </c>
      <c r="R86">
        <v>167</v>
      </c>
      <c r="S86">
        <v>123</v>
      </c>
      <c r="T86">
        <v>24</v>
      </c>
      <c r="U86">
        <v>1</v>
      </c>
      <c r="V86">
        <v>0</v>
      </c>
      <c r="W86">
        <v>585</v>
      </c>
      <c r="X86">
        <v>294</v>
      </c>
      <c r="Y86">
        <v>122</v>
      </c>
      <c r="Z86">
        <v>19</v>
      </c>
      <c r="AA86">
        <v>7</v>
      </c>
      <c r="AB86">
        <v>476</v>
      </c>
      <c r="AC86">
        <v>212</v>
      </c>
      <c r="AD86">
        <v>146</v>
      </c>
      <c r="AE86">
        <v>23</v>
      </c>
      <c r="AF86">
        <v>6</v>
      </c>
      <c r="AG86">
        <v>110</v>
      </c>
      <c r="AH86">
        <v>53</v>
      </c>
      <c r="AI86">
        <v>12</v>
      </c>
      <c r="AJ86">
        <v>15</v>
      </c>
      <c r="AK86">
        <v>2</v>
      </c>
      <c r="AL86">
        <v>35</v>
      </c>
      <c r="AM86">
        <v>26</v>
      </c>
      <c r="AN86">
        <v>4</v>
      </c>
      <c r="AO86">
        <v>0</v>
      </c>
      <c r="AP86">
        <v>0</v>
      </c>
      <c r="AQ86">
        <v>0</v>
      </c>
      <c r="AR86">
        <v>0</v>
      </c>
      <c r="AS86">
        <v>0</v>
      </c>
      <c r="AT86">
        <v>0</v>
      </c>
      <c r="AU86">
        <v>0</v>
      </c>
      <c r="AV86">
        <v>0</v>
      </c>
      <c r="AW86">
        <v>0</v>
      </c>
      <c r="AX86">
        <v>0</v>
      </c>
      <c r="AY86">
        <v>0</v>
      </c>
      <c r="AZ86">
        <v>0</v>
      </c>
      <c r="BA86">
        <v>0</v>
      </c>
      <c r="BB86">
        <v>0</v>
      </c>
      <c r="BC86">
        <v>0</v>
      </c>
      <c r="BD86">
        <v>0</v>
      </c>
      <c r="BE86">
        <v>0</v>
      </c>
      <c r="BF86">
        <v>0</v>
      </c>
      <c r="BG86" s="18">
        <v>1</v>
      </c>
      <c r="BH86" s="18">
        <v>0</v>
      </c>
      <c r="BI86" s="18">
        <v>56</v>
      </c>
      <c r="BJ86" s="18">
        <v>1</v>
      </c>
      <c r="BK86" s="18">
        <v>140</v>
      </c>
      <c r="BL86" s="18">
        <v>410</v>
      </c>
      <c r="BM86" s="18">
        <v>290</v>
      </c>
      <c r="BN86" s="18">
        <v>77</v>
      </c>
      <c r="BO86" s="18">
        <v>31</v>
      </c>
      <c r="BP86" s="18">
        <v>3160</v>
      </c>
      <c r="BQ86" s="18">
        <v>1198</v>
      </c>
      <c r="BR86" s="18">
        <v>0</v>
      </c>
      <c r="BS86" s="18">
        <v>214</v>
      </c>
      <c r="BT86" s="18">
        <v>859</v>
      </c>
      <c r="BU86" s="18">
        <v>69</v>
      </c>
      <c r="BV86" s="18">
        <v>1901</v>
      </c>
      <c r="BW86" s="18">
        <v>12</v>
      </c>
      <c r="BX86" s="18">
        <v>0</v>
      </c>
      <c r="BY86" s="18">
        <v>0</v>
      </c>
    </row>
    <row r="87" spans="1:77" x14ac:dyDescent="0.25">
      <c r="A87" s="18" t="s">
        <v>441</v>
      </c>
      <c r="B87" s="18" t="s">
        <v>510</v>
      </c>
      <c r="C87" s="18" t="s">
        <v>525</v>
      </c>
      <c r="D87" s="1">
        <v>44739</v>
      </c>
      <c r="E87">
        <v>70</v>
      </c>
      <c r="F87">
        <v>1</v>
      </c>
      <c r="G87">
        <v>0</v>
      </c>
      <c r="H87">
        <v>0</v>
      </c>
      <c r="I87">
        <v>0</v>
      </c>
      <c r="J87">
        <v>38</v>
      </c>
      <c r="K87">
        <v>9</v>
      </c>
      <c r="L87">
        <v>4</v>
      </c>
      <c r="M87">
        <v>0</v>
      </c>
      <c r="N87">
        <v>7</v>
      </c>
      <c r="O87">
        <v>5</v>
      </c>
      <c r="P87">
        <v>0</v>
      </c>
      <c r="Q87">
        <v>0</v>
      </c>
      <c r="R87">
        <v>230</v>
      </c>
      <c r="S87">
        <v>152</v>
      </c>
      <c r="T87">
        <v>43</v>
      </c>
      <c r="U87">
        <v>4</v>
      </c>
      <c r="V87">
        <v>3</v>
      </c>
      <c r="W87">
        <v>718</v>
      </c>
      <c r="X87">
        <v>370</v>
      </c>
      <c r="Y87">
        <v>73</v>
      </c>
      <c r="Z87">
        <v>108</v>
      </c>
      <c r="AA87">
        <v>9</v>
      </c>
      <c r="AB87">
        <v>468</v>
      </c>
      <c r="AC87">
        <v>213</v>
      </c>
      <c r="AD87">
        <v>42</v>
      </c>
      <c r="AE87">
        <v>92</v>
      </c>
      <c r="AF87">
        <v>9</v>
      </c>
      <c r="AG87">
        <v>54</v>
      </c>
      <c r="AH87">
        <v>21</v>
      </c>
      <c r="AI87">
        <v>1</v>
      </c>
      <c r="AJ87">
        <v>16</v>
      </c>
      <c r="AK87">
        <v>1</v>
      </c>
      <c r="AL87">
        <v>43</v>
      </c>
      <c r="AM87">
        <v>28</v>
      </c>
      <c r="AN87">
        <v>5</v>
      </c>
      <c r="AO87">
        <v>2</v>
      </c>
      <c r="AP87">
        <v>1</v>
      </c>
      <c r="AQ87">
        <v>0</v>
      </c>
      <c r="AR87">
        <v>0</v>
      </c>
      <c r="AS87">
        <v>0</v>
      </c>
      <c r="AT87">
        <v>0</v>
      </c>
      <c r="AU87">
        <v>0</v>
      </c>
      <c r="AV87">
        <v>0</v>
      </c>
      <c r="AW87">
        <v>0</v>
      </c>
      <c r="AX87">
        <v>0</v>
      </c>
      <c r="AY87">
        <v>0</v>
      </c>
      <c r="AZ87">
        <v>0</v>
      </c>
      <c r="BA87">
        <v>0</v>
      </c>
      <c r="BB87">
        <v>0</v>
      </c>
      <c r="BC87">
        <v>0</v>
      </c>
      <c r="BD87">
        <v>0</v>
      </c>
      <c r="BE87">
        <v>0</v>
      </c>
      <c r="BF87">
        <v>0</v>
      </c>
      <c r="BG87" s="18">
        <v>1</v>
      </c>
      <c r="BH87" s="18">
        <v>0</v>
      </c>
      <c r="BI87" s="18">
        <v>52</v>
      </c>
      <c r="BJ87" s="18">
        <v>7</v>
      </c>
      <c r="BK87" s="18">
        <v>179</v>
      </c>
      <c r="BL87" s="18">
        <v>509</v>
      </c>
      <c r="BM87" s="18">
        <v>310</v>
      </c>
      <c r="BN87" s="18">
        <v>34</v>
      </c>
      <c r="BO87" s="18">
        <v>35</v>
      </c>
      <c r="BP87" s="18">
        <v>2833</v>
      </c>
      <c r="BQ87" s="18">
        <v>1127</v>
      </c>
      <c r="BR87" s="18">
        <v>0</v>
      </c>
      <c r="BS87" s="18">
        <v>156</v>
      </c>
      <c r="BT87" s="18">
        <v>695</v>
      </c>
      <c r="BU87" s="18">
        <v>111</v>
      </c>
      <c r="BV87" s="18">
        <v>1749</v>
      </c>
      <c r="BW87" s="18">
        <v>5</v>
      </c>
      <c r="BX87" s="18">
        <v>0</v>
      </c>
      <c r="BY87" s="18">
        <v>0</v>
      </c>
    </row>
    <row r="88" spans="1:77" x14ac:dyDescent="0.25">
      <c r="A88" s="18" t="s">
        <v>441</v>
      </c>
      <c r="B88" s="18" t="s">
        <v>513</v>
      </c>
      <c r="C88" s="18" t="s">
        <v>528</v>
      </c>
      <c r="D88" s="1">
        <v>44739</v>
      </c>
      <c r="E88">
        <v>85</v>
      </c>
      <c r="F88">
        <v>1</v>
      </c>
      <c r="G88">
        <v>1</v>
      </c>
      <c r="H88">
        <v>1</v>
      </c>
      <c r="I88">
        <v>1</v>
      </c>
      <c r="J88">
        <v>52</v>
      </c>
      <c r="K88">
        <v>2</v>
      </c>
      <c r="L88">
        <v>10</v>
      </c>
      <c r="M88">
        <v>4</v>
      </c>
      <c r="N88">
        <v>6</v>
      </c>
      <c r="O88">
        <v>5</v>
      </c>
      <c r="P88">
        <v>1</v>
      </c>
      <c r="Q88">
        <v>0</v>
      </c>
      <c r="R88">
        <v>99</v>
      </c>
      <c r="S88">
        <v>73</v>
      </c>
      <c r="T88">
        <v>1</v>
      </c>
      <c r="U88">
        <v>4</v>
      </c>
      <c r="V88">
        <v>3</v>
      </c>
      <c r="W88">
        <v>699</v>
      </c>
      <c r="X88">
        <v>373</v>
      </c>
      <c r="Y88">
        <v>13</v>
      </c>
      <c r="Z88">
        <v>121</v>
      </c>
      <c r="AA88">
        <v>29</v>
      </c>
      <c r="AB88">
        <v>479</v>
      </c>
      <c r="AC88">
        <v>241</v>
      </c>
      <c r="AD88">
        <v>6</v>
      </c>
      <c r="AE88">
        <v>91</v>
      </c>
      <c r="AF88">
        <v>27</v>
      </c>
      <c r="AG88">
        <v>236</v>
      </c>
      <c r="AH88">
        <v>139</v>
      </c>
      <c r="AI88">
        <v>2</v>
      </c>
      <c r="AJ88">
        <v>23</v>
      </c>
      <c r="AK88">
        <v>15</v>
      </c>
      <c r="AL88">
        <v>19</v>
      </c>
      <c r="AM88">
        <v>10</v>
      </c>
      <c r="AN88">
        <v>3</v>
      </c>
      <c r="AO88">
        <v>1</v>
      </c>
      <c r="AP88">
        <v>2</v>
      </c>
      <c r="AQ88">
        <v>0</v>
      </c>
      <c r="AR88">
        <v>0</v>
      </c>
      <c r="AS88">
        <v>0</v>
      </c>
      <c r="AT88">
        <v>0</v>
      </c>
      <c r="AU88">
        <v>0</v>
      </c>
      <c r="AV88">
        <v>0</v>
      </c>
      <c r="AW88">
        <v>0</v>
      </c>
      <c r="AX88">
        <v>0</v>
      </c>
      <c r="AY88">
        <v>0</v>
      </c>
      <c r="AZ88">
        <v>0</v>
      </c>
      <c r="BA88">
        <v>0</v>
      </c>
      <c r="BB88">
        <v>0</v>
      </c>
      <c r="BC88">
        <v>0</v>
      </c>
      <c r="BD88">
        <v>0</v>
      </c>
      <c r="BE88">
        <v>0</v>
      </c>
      <c r="BF88">
        <v>0</v>
      </c>
      <c r="BG88" s="18">
        <v>1</v>
      </c>
      <c r="BH88" s="18">
        <v>1</v>
      </c>
      <c r="BI88" s="18">
        <v>65</v>
      </c>
      <c r="BJ88" s="18">
        <v>5</v>
      </c>
      <c r="BK88" s="18">
        <v>83</v>
      </c>
      <c r="BL88" s="18">
        <v>508</v>
      </c>
      <c r="BM88" s="18">
        <v>340</v>
      </c>
      <c r="BN88" s="18">
        <v>179</v>
      </c>
      <c r="BO88" s="18">
        <v>12</v>
      </c>
      <c r="BP88" s="18">
        <v>5728</v>
      </c>
      <c r="BQ88" s="18">
        <v>2755</v>
      </c>
      <c r="BR88" s="18">
        <v>0</v>
      </c>
      <c r="BS88" s="18">
        <v>28</v>
      </c>
      <c r="BT88" s="18">
        <v>863</v>
      </c>
      <c r="BU88" s="18">
        <v>747</v>
      </c>
      <c r="BV88" s="18">
        <v>3862</v>
      </c>
      <c r="BW88" s="18">
        <v>8</v>
      </c>
      <c r="BX88" s="18">
        <v>0</v>
      </c>
      <c r="BY88" s="18">
        <v>0</v>
      </c>
    </row>
    <row r="89" spans="1:77" x14ac:dyDescent="0.25">
      <c r="A89" s="18" t="s">
        <v>444</v>
      </c>
      <c r="B89" s="18" t="s">
        <v>445</v>
      </c>
      <c r="C89" s="18" t="s">
        <v>529</v>
      </c>
      <c r="D89" s="1">
        <v>44739</v>
      </c>
      <c r="E89">
        <v>49</v>
      </c>
      <c r="F89">
        <v>1</v>
      </c>
      <c r="G89">
        <v>0</v>
      </c>
      <c r="H89">
        <v>1</v>
      </c>
      <c r="I89">
        <v>0</v>
      </c>
      <c r="J89">
        <v>37</v>
      </c>
      <c r="K89">
        <v>1</v>
      </c>
      <c r="L89">
        <v>1</v>
      </c>
      <c r="M89">
        <v>0</v>
      </c>
      <c r="N89">
        <v>0</v>
      </c>
      <c r="O89">
        <v>0</v>
      </c>
      <c r="P89">
        <v>0</v>
      </c>
      <c r="Q89">
        <v>0</v>
      </c>
      <c r="R89">
        <v>144</v>
      </c>
      <c r="S89">
        <v>105</v>
      </c>
      <c r="T89">
        <v>3</v>
      </c>
      <c r="U89">
        <v>7</v>
      </c>
      <c r="V89">
        <v>10</v>
      </c>
      <c r="W89">
        <v>0</v>
      </c>
      <c r="X89">
        <v>0</v>
      </c>
      <c r="Y89">
        <v>0</v>
      </c>
      <c r="Z89">
        <v>0</v>
      </c>
      <c r="AA89">
        <v>0</v>
      </c>
      <c r="AB89">
        <v>607</v>
      </c>
      <c r="AC89">
        <v>382</v>
      </c>
      <c r="AD89">
        <v>14</v>
      </c>
      <c r="AE89">
        <v>62</v>
      </c>
      <c r="AF89">
        <v>38</v>
      </c>
      <c r="AG89">
        <v>128</v>
      </c>
      <c r="AH89">
        <v>60</v>
      </c>
      <c r="AI89">
        <v>2</v>
      </c>
      <c r="AJ89">
        <v>13</v>
      </c>
      <c r="AK89">
        <v>12</v>
      </c>
      <c r="AL89">
        <v>13</v>
      </c>
      <c r="AM89">
        <v>8</v>
      </c>
      <c r="AN89">
        <v>1</v>
      </c>
      <c r="AO89">
        <v>0</v>
      </c>
      <c r="AP89">
        <v>1</v>
      </c>
      <c r="AQ89">
        <v>0</v>
      </c>
      <c r="AR89">
        <v>1</v>
      </c>
      <c r="AS89">
        <v>0</v>
      </c>
      <c r="AT89">
        <v>0</v>
      </c>
      <c r="AU89">
        <v>0</v>
      </c>
      <c r="AV89">
        <v>1</v>
      </c>
      <c r="AW89">
        <v>0</v>
      </c>
      <c r="AX89">
        <v>0</v>
      </c>
      <c r="AY89">
        <v>0</v>
      </c>
      <c r="AZ89">
        <v>0</v>
      </c>
      <c r="BA89">
        <v>0</v>
      </c>
      <c r="BB89">
        <v>0</v>
      </c>
      <c r="BC89">
        <v>0</v>
      </c>
      <c r="BD89">
        <v>0</v>
      </c>
      <c r="BE89">
        <v>0</v>
      </c>
      <c r="BF89">
        <v>0</v>
      </c>
      <c r="BG89" s="18">
        <v>0</v>
      </c>
      <c r="BH89" s="18">
        <v>0</v>
      </c>
      <c r="BI89" s="18">
        <v>45</v>
      </c>
      <c r="BJ89" s="18">
        <v>0</v>
      </c>
      <c r="BK89" s="18">
        <v>121</v>
      </c>
      <c r="BL89" s="18">
        <v>0</v>
      </c>
      <c r="BM89" s="18">
        <v>480</v>
      </c>
      <c r="BN89" s="18">
        <v>96</v>
      </c>
      <c r="BO89" s="18">
        <v>10</v>
      </c>
      <c r="BP89" s="18">
        <v>2299</v>
      </c>
      <c r="BQ89" s="18">
        <v>948</v>
      </c>
      <c r="BR89" s="18">
        <v>0</v>
      </c>
      <c r="BS89" s="18">
        <v>27</v>
      </c>
      <c r="BT89" s="18">
        <v>319</v>
      </c>
      <c r="BU89" s="18">
        <v>366</v>
      </c>
      <c r="BV89" s="18">
        <v>1487</v>
      </c>
      <c r="BW89" s="18">
        <v>12</v>
      </c>
      <c r="BX89" s="18">
        <v>0</v>
      </c>
      <c r="BY89" s="18">
        <v>0</v>
      </c>
    </row>
    <row r="90" spans="1:77" x14ac:dyDescent="0.25">
      <c r="A90" s="18" t="s">
        <v>444</v>
      </c>
      <c r="B90" s="18" t="s">
        <v>445</v>
      </c>
      <c r="C90" s="18" t="s">
        <v>748</v>
      </c>
      <c r="D90" s="1">
        <v>44739</v>
      </c>
      <c r="E90">
        <v>46</v>
      </c>
      <c r="F90">
        <v>0</v>
      </c>
      <c r="G90">
        <v>0</v>
      </c>
      <c r="H90">
        <v>0</v>
      </c>
      <c r="I90">
        <v>0</v>
      </c>
      <c r="J90">
        <v>28</v>
      </c>
      <c r="K90">
        <v>2</v>
      </c>
      <c r="L90">
        <v>1</v>
      </c>
      <c r="M90">
        <v>4</v>
      </c>
      <c r="N90">
        <v>0</v>
      </c>
      <c r="O90">
        <v>0</v>
      </c>
      <c r="P90">
        <v>0</v>
      </c>
      <c r="Q90">
        <v>0</v>
      </c>
      <c r="R90">
        <v>162</v>
      </c>
      <c r="S90">
        <v>128</v>
      </c>
      <c r="T90">
        <v>1</v>
      </c>
      <c r="U90">
        <v>10</v>
      </c>
      <c r="V90">
        <v>14</v>
      </c>
      <c r="W90">
        <v>0</v>
      </c>
      <c r="X90">
        <v>0</v>
      </c>
      <c r="Y90">
        <v>0</v>
      </c>
      <c r="Z90">
        <v>0</v>
      </c>
      <c r="AA90">
        <v>0</v>
      </c>
      <c r="AB90">
        <v>766</v>
      </c>
      <c r="AC90">
        <v>474</v>
      </c>
      <c r="AD90">
        <v>3</v>
      </c>
      <c r="AE90">
        <v>85</v>
      </c>
      <c r="AF90">
        <v>75</v>
      </c>
      <c r="AG90">
        <v>140</v>
      </c>
      <c r="AH90">
        <v>70</v>
      </c>
      <c r="AI90">
        <v>2</v>
      </c>
      <c r="AJ90">
        <v>19</v>
      </c>
      <c r="AK90">
        <v>3</v>
      </c>
      <c r="AL90">
        <v>12</v>
      </c>
      <c r="AM90">
        <v>8</v>
      </c>
      <c r="AN90">
        <v>0</v>
      </c>
      <c r="AO90">
        <v>1</v>
      </c>
      <c r="AP90">
        <v>0</v>
      </c>
      <c r="AQ90">
        <v>0</v>
      </c>
      <c r="AR90">
        <v>0</v>
      </c>
      <c r="AS90">
        <v>0</v>
      </c>
      <c r="AT90">
        <v>0</v>
      </c>
      <c r="AU90">
        <v>0</v>
      </c>
      <c r="AV90">
        <v>0</v>
      </c>
      <c r="AW90">
        <v>0</v>
      </c>
      <c r="AX90">
        <v>0</v>
      </c>
      <c r="AY90">
        <v>0</v>
      </c>
      <c r="AZ90">
        <v>0</v>
      </c>
      <c r="BA90">
        <v>0</v>
      </c>
      <c r="BB90">
        <v>0</v>
      </c>
      <c r="BC90">
        <v>0</v>
      </c>
      <c r="BD90">
        <v>0</v>
      </c>
      <c r="BE90">
        <v>0</v>
      </c>
      <c r="BF90">
        <v>0</v>
      </c>
      <c r="BG90" s="18">
        <v>0</v>
      </c>
      <c r="BH90" s="18">
        <v>0</v>
      </c>
      <c r="BI90" s="18">
        <v>38</v>
      </c>
      <c r="BJ90" s="18">
        <v>0</v>
      </c>
      <c r="BK90" s="18">
        <v>136</v>
      </c>
      <c r="BL90" s="18">
        <v>0</v>
      </c>
      <c r="BM90" s="18">
        <v>584</v>
      </c>
      <c r="BN90" s="18">
        <v>111</v>
      </c>
      <c r="BO90" s="18">
        <v>9</v>
      </c>
      <c r="BP90" s="18">
        <v>2688</v>
      </c>
      <c r="BQ90" s="18">
        <v>1052</v>
      </c>
      <c r="BR90" s="18">
        <v>0</v>
      </c>
      <c r="BS90" s="18">
        <v>16</v>
      </c>
      <c r="BT90" s="18">
        <v>554</v>
      </c>
      <c r="BU90" s="18">
        <v>375</v>
      </c>
      <c r="BV90" s="18">
        <v>1645</v>
      </c>
      <c r="BW90" s="18">
        <v>6</v>
      </c>
      <c r="BX90" s="18">
        <v>0</v>
      </c>
      <c r="BY90" s="18">
        <v>0</v>
      </c>
    </row>
    <row r="91" spans="1:77" x14ac:dyDescent="0.25">
      <c r="A91" s="18" t="s">
        <v>444</v>
      </c>
      <c r="B91" s="18" t="s">
        <v>447</v>
      </c>
      <c r="C91" s="18" t="s">
        <v>531</v>
      </c>
      <c r="D91" s="1">
        <v>44739</v>
      </c>
      <c r="E91">
        <v>84</v>
      </c>
      <c r="F91">
        <v>4</v>
      </c>
      <c r="G91">
        <v>4</v>
      </c>
      <c r="H91">
        <v>1</v>
      </c>
      <c r="I91">
        <v>1</v>
      </c>
      <c r="J91">
        <v>66</v>
      </c>
      <c r="K91">
        <v>3</v>
      </c>
      <c r="L91">
        <v>4</v>
      </c>
      <c r="M91">
        <v>3</v>
      </c>
      <c r="N91">
        <v>9</v>
      </c>
      <c r="O91">
        <v>9</v>
      </c>
      <c r="P91">
        <v>0</v>
      </c>
      <c r="Q91">
        <v>0</v>
      </c>
      <c r="R91">
        <v>591</v>
      </c>
      <c r="S91">
        <v>547</v>
      </c>
      <c r="T91">
        <v>12</v>
      </c>
      <c r="U91">
        <v>4</v>
      </c>
      <c r="V91">
        <v>4</v>
      </c>
      <c r="W91">
        <v>726</v>
      </c>
      <c r="X91">
        <v>546</v>
      </c>
      <c r="Y91">
        <v>22</v>
      </c>
      <c r="Z91">
        <v>23</v>
      </c>
      <c r="AA91">
        <v>21</v>
      </c>
      <c r="AB91">
        <v>765</v>
      </c>
      <c r="AC91">
        <v>597</v>
      </c>
      <c r="AD91">
        <v>2</v>
      </c>
      <c r="AE91">
        <v>15</v>
      </c>
      <c r="AF91">
        <v>50</v>
      </c>
      <c r="AG91">
        <v>91</v>
      </c>
      <c r="AH91">
        <v>45</v>
      </c>
      <c r="AI91">
        <v>3</v>
      </c>
      <c r="AJ91">
        <v>4</v>
      </c>
      <c r="AK91">
        <v>4</v>
      </c>
      <c r="AL91">
        <v>44</v>
      </c>
      <c r="AM91">
        <v>40</v>
      </c>
      <c r="AN91">
        <v>1</v>
      </c>
      <c r="AO91">
        <v>0</v>
      </c>
      <c r="AP91">
        <v>0</v>
      </c>
      <c r="AQ91">
        <v>0</v>
      </c>
      <c r="AR91">
        <v>0</v>
      </c>
      <c r="AS91">
        <v>0</v>
      </c>
      <c r="AT91">
        <v>0</v>
      </c>
      <c r="AU91">
        <v>0</v>
      </c>
      <c r="AV91">
        <v>0</v>
      </c>
      <c r="AW91">
        <v>0</v>
      </c>
      <c r="AX91">
        <v>0</v>
      </c>
      <c r="AY91">
        <v>0</v>
      </c>
      <c r="AZ91">
        <v>0</v>
      </c>
      <c r="BA91">
        <v>0</v>
      </c>
      <c r="BB91">
        <v>0</v>
      </c>
      <c r="BC91">
        <v>0</v>
      </c>
      <c r="BD91">
        <v>0</v>
      </c>
      <c r="BE91">
        <v>0</v>
      </c>
      <c r="BF91">
        <v>0</v>
      </c>
      <c r="BG91" s="18">
        <v>4</v>
      </c>
      <c r="BH91" s="18">
        <v>1</v>
      </c>
      <c r="BI91" s="18">
        <v>74</v>
      </c>
      <c r="BJ91" s="18">
        <v>9</v>
      </c>
      <c r="BK91" s="18">
        <v>566</v>
      </c>
      <c r="BL91" s="18">
        <v>646</v>
      </c>
      <c r="BM91" s="18">
        <v>690</v>
      </c>
      <c r="BN91" s="18">
        <v>75</v>
      </c>
      <c r="BO91" s="18">
        <v>43</v>
      </c>
      <c r="BP91" s="18">
        <v>2864</v>
      </c>
      <c r="BQ91" s="18">
        <v>1748</v>
      </c>
      <c r="BR91" s="18">
        <v>0</v>
      </c>
      <c r="BS91" s="18">
        <v>25</v>
      </c>
      <c r="BT91" s="18">
        <v>47</v>
      </c>
      <c r="BU91" s="18">
        <v>393</v>
      </c>
      <c r="BV91" s="18">
        <v>2320</v>
      </c>
      <c r="BW91" s="18">
        <v>24</v>
      </c>
      <c r="BX91" s="18">
        <v>0</v>
      </c>
      <c r="BY91" s="18">
        <v>0</v>
      </c>
    </row>
    <row r="92" spans="1:77" x14ac:dyDescent="0.25">
      <c r="A92" s="18" t="s">
        <v>444</v>
      </c>
      <c r="B92" s="18" t="s">
        <v>532</v>
      </c>
      <c r="C92" s="18" t="s">
        <v>660</v>
      </c>
      <c r="D92" s="1">
        <v>44739</v>
      </c>
      <c r="E92">
        <v>48</v>
      </c>
      <c r="F92">
        <v>0</v>
      </c>
      <c r="G92">
        <v>0</v>
      </c>
      <c r="H92">
        <v>0</v>
      </c>
      <c r="I92">
        <v>0</v>
      </c>
      <c r="J92">
        <v>45</v>
      </c>
      <c r="K92">
        <v>0</v>
      </c>
      <c r="L92">
        <v>1</v>
      </c>
      <c r="M92">
        <v>0</v>
      </c>
      <c r="N92">
        <v>13</v>
      </c>
      <c r="O92">
        <v>13</v>
      </c>
      <c r="P92">
        <v>0</v>
      </c>
      <c r="Q92">
        <v>0</v>
      </c>
      <c r="R92">
        <v>503</v>
      </c>
      <c r="S92">
        <v>470</v>
      </c>
      <c r="T92">
        <v>1</v>
      </c>
      <c r="U92">
        <v>3</v>
      </c>
      <c r="V92">
        <v>9</v>
      </c>
      <c r="W92">
        <v>410</v>
      </c>
      <c r="X92">
        <v>330</v>
      </c>
      <c r="Y92">
        <v>8</v>
      </c>
      <c r="Z92">
        <v>11</v>
      </c>
      <c r="AA92">
        <v>6</v>
      </c>
      <c r="AB92">
        <v>691</v>
      </c>
      <c r="AC92">
        <v>573</v>
      </c>
      <c r="AD92">
        <v>6</v>
      </c>
      <c r="AE92">
        <v>26</v>
      </c>
      <c r="AF92">
        <v>25</v>
      </c>
      <c r="AG92">
        <v>53</v>
      </c>
      <c r="AH92">
        <v>36</v>
      </c>
      <c r="AI92">
        <v>2</v>
      </c>
      <c r="AJ92">
        <v>4</v>
      </c>
      <c r="AK92">
        <v>1</v>
      </c>
      <c r="AL92">
        <v>35</v>
      </c>
      <c r="AM92">
        <v>34</v>
      </c>
      <c r="AN92">
        <v>0</v>
      </c>
      <c r="AO92">
        <v>0</v>
      </c>
      <c r="AP92">
        <v>0</v>
      </c>
      <c r="AQ92">
        <v>0</v>
      </c>
      <c r="AR92">
        <v>0</v>
      </c>
      <c r="AS92">
        <v>0</v>
      </c>
      <c r="AT92">
        <v>0</v>
      </c>
      <c r="AU92">
        <v>0</v>
      </c>
      <c r="AV92">
        <v>0</v>
      </c>
      <c r="AW92">
        <v>0</v>
      </c>
      <c r="AX92">
        <v>0</v>
      </c>
      <c r="AY92">
        <v>0</v>
      </c>
      <c r="AZ92">
        <v>0</v>
      </c>
      <c r="BA92">
        <v>0</v>
      </c>
      <c r="BB92">
        <v>0</v>
      </c>
      <c r="BC92">
        <v>0</v>
      </c>
      <c r="BD92">
        <v>0</v>
      </c>
      <c r="BE92">
        <v>0</v>
      </c>
      <c r="BF92">
        <v>0</v>
      </c>
      <c r="BG92" s="18">
        <v>0</v>
      </c>
      <c r="BH92" s="18">
        <v>0</v>
      </c>
      <c r="BI92" s="18">
        <v>47</v>
      </c>
      <c r="BJ92" s="18">
        <v>13</v>
      </c>
      <c r="BK92" s="18">
        <v>486</v>
      </c>
      <c r="BL92" s="18">
        <v>366</v>
      </c>
      <c r="BM92" s="18">
        <v>632</v>
      </c>
      <c r="BN92" s="18">
        <v>44</v>
      </c>
      <c r="BO92" s="18">
        <v>35</v>
      </c>
      <c r="BP92" s="18">
        <v>2394</v>
      </c>
      <c r="BQ92" s="18">
        <v>1657</v>
      </c>
      <c r="BR92" s="18">
        <v>0</v>
      </c>
      <c r="BS92" s="18">
        <v>15</v>
      </c>
      <c r="BT92" s="18">
        <v>112</v>
      </c>
      <c r="BU92" s="18">
        <v>222</v>
      </c>
      <c r="BV92" s="18">
        <v>2003</v>
      </c>
      <c r="BW92" s="18">
        <v>23</v>
      </c>
      <c r="BX92" s="18">
        <v>0</v>
      </c>
      <c r="BY92" s="18">
        <v>0</v>
      </c>
    </row>
    <row r="93" spans="1:77" x14ac:dyDescent="0.25">
      <c r="A93" s="18" t="s">
        <v>444</v>
      </c>
      <c r="B93" s="18" t="s">
        <v>532</v>
      </c>
      <c r="C93" s="18" t="s">
        <v>661</v>
      </c>
      <c r="D93" s="1">
        <v>44739</v>
      </c>
      <c r="E93">
        <v>50</v>
      </c>
      <c r="F93">
        <v>0</v>
      </c>
      <c r="G93">
        <v>0</v>
      </c>
      <c r="H93">
        <v>0</v>
      </c>
      <c r="I93">
        <v>0</v>
      </c>
      <c r="J93">
        <v>36</v>
      </c>
      <c r="K93">
        <v>0</v>
      </c>
      <c r="L93">
        <v>0</v>
      </c>
      <c r="M93">
        <v>6</v>
      </c>
      <c r="N93">
        <v>1</v>
      </c>
      <c r="O93">
        <v>0</v>
      </c>
      <c r="P93">
        <v>0</v>
      </c>
      <c r="Q93">
        <v>1</v>
      </c>
      <c r="R93">
        <v>354</v>
      </c>
      <c r="S93">
        <v>191</v>
      </c>
      <c r="T93">
        <v>0</v>
      </c>
      <c r="U93">
        <v>0</v>
      </c>
      <c r="V93">
        <v>51</v>
      </c>
      <c r="W93">
        <v>357</v>
      </c>
      <c r="X93">
        <v>214</v>
      </c>
      <c r="Y93">
        <v>0</v>
      </c>
      <c r="Z93">
        <v>0</v>
      </c>
      <c r="AA93">
        <v>66</v>
      </c>
      <c r="AB93">
        <v>624</v>
      </c>
      <c r="AC93">
        <v>360</v>
      </c>
      <c r="AD93">
        <v>1</v>
      </c>
      <c r="AE93">
        <v>3</v>
      </c>
      <c r="AF93">
        <v>128</v>
      </c>
      <c r="AG93">
        <v>47</v>
      </c>
      <c r="AH93">
        <v>25</v>
      </c>
      <c r="AI93">
        <v>0</v>
      </c>
      <c r="AJ93">
        <v>0</v>
      </c>
      <c r="AK93">
        <v>10</v>
      </c>
      <c r="AL93">
        <v>2</v>
      </c>
      <c r="AM93">
        <v>1</v>
      </c>
      <c r="AN93">
        <v>0</v>
      </c>
      <c r="AO93">
        <v>0</v>
      </c>
      <c r="AP93">
        <v>1</v>
      </c>
      <c r="AQ93">
        <v>0</v>
      </c>
      <c r="AR93">
        <v>0</v>
      </c>
      <c r="AS93">
        <v>0</v>
      </c>
      <c r="AT93">
        <v>0</v>
      </c>
      <c r="AU93">
        <v>0</v>
      </c>
      <c r="AV93">
        <v>0</v>
      </c>
      <c r="AW93">
        <v>0</v>
      </c>
      <c r="AX93">
        <v>0</v>
      </c>
      <c r="AY93">
        <v>0</v>
      </c>
      <c r="AZ93">
        <v>0</v>
      </c>
      <c r="BA93">
        <v>0</v>
      </c>
      <c r="BB93">
        <v>0</v>
      </c>
      <c r="BC93">
        <v>0</v>
      </c>
      <c r="BD93">
        <v>0</v>
      </c>
      <c r="BE93">
        <v>0</v>
      </c>
      <c r="BF93">
        <v>0</v>
      </c>
      <c r="BG93" s="18">
        <v>0</v>
      </c>
      <c r="BH93" s="18">
        <v>0</v>
      </c>
      <c r="BI93" s="18">
        <v>40</v>
      </c>
      <c r="BJ93" s="18">
        <v>0</v>
      </c>
      <c r="BK93" s="18">
        <v>204</v>
      </c>
      <c r="BL93" s="18">
        <v>260</v>
      </c>
      <c r="BM93" s="18">
        <v>437</v>
      </c>
      <c r="BN93" s="18">
        <v>33</v>
      </c>
      <c r="BO93" s="18">
        <v>1</v>
      </c>
      <c r="BP93" s="18">
        <v>2700</v>
      </c>
      <c r="BQ93" s="18">
        <v>1104</v>
      </c>
      <c r="BR93" s="18">
        <v>0</v>
      </c>
      <c r="BS93" s="18">
        <v>1</v>
      </c>
      <c r="BT93" s="18">
        <v>10</v>
      </c>
      <c r="BU93" s="18">
        <v>827</v>
      </c>
      <c r="BV93" s="18">
        <v>1598</v>
      </c>
      <c r="BW93" s="18">
        <v>15</v>
      </c>
      <c r="BX93" s="18">
        <v>0</v>
      </c>
      <c r="BY93" s="18">
        <v>0</v>
      </c>
    </row>
    <row r="94" spans="1:77" x14ac:dyDescent="0.25">
      <c r="A94" s="18" t="s">
        <v>444</v>
      </c>
      <c r="B94" s="18" t="s">
        <v>445</v>
      </c>
      <c r="C94" s="18" t="s">
        <v>446</v>
      </c>
      <c r="D94" s="1">
        <v>44739</v>
      </c>
      <c r="E94">
        <v>94</v>
      </c>
      <c r="F94">
        <v>0</v>
      </c>
      <c r="G94">
        <v>0</v>
      </c>
      <c r="H94">
        <v>3</v>
      </c>
      <c r="I94">
        <v>2</v>
      </c>
      <c r="J94">
        <v>69</v>
      </c>
      <c r="K94">
        <v>2</v>
      </c>
      <c r="L94">
        <v>6</v>
      </c>
      <c r="M94">
        <v>2</v>
      </c>
      <c r="N94">
        <v>10</v>
      </c>
      <c r="O94">
        <v>10</v>
      </c>
      <c r="P94">
        <v>0</v>
      </c>
      <c r="Q94">
        <v>0</v>
      </c>
      <c r="R94">
        <v>791</v>
      </c>
      <c r="S94">
        <v>694</v>
      </c>
      <c r="T94">
        <v>7</v>
      </c>
      <c r="U94">
        <v>29</v>
      </c>
      <c r="V94">
        <v>24</v>
      </c>
      <c r="W94">
        <v>0</v>
      </c>
      <c r="X94">
        <v>0</v>
      </c>
      <c r="Y94">
        <v>0</v>
      </c>
      <c r="Z94">
        <v>0</v>
      </c>
      <c r="AA94">
        <v>0</v>
      </c>
      <c r="AB94">
        <v>1565</v>
      </c>
      <c r="AC94">
        <v>1159</v>
      </c>
      <c r="AD94">
        <v>7</v>
      </c>
      <c r="AE94">
        <v>121</v>
      </c>
      <c r="AF94">
        <v>61</v>
      </c>
      <c r="AG94">
        <v>242</v>
      </c>
      <c r="AH94">
        <v>120</v>
      </c>
      <c r="AI94">
        <v>2</v>
      </c>
      <c r="AJ94">
        <v>20</v>
      </c>
      <c r="AK94">
        <v>24</v>
      </c>
      <c r="AL94">
        <v>32</v>
      </c>
      <c r="AM94">
        <v>21</v>
      </c>
      <c r="AN94">
        <v>0</v>
      </c>
      <c r="AO94">
        <v>1</v>
      </c>
      <c r="AP94">
        <v>4</v>
      </c>
      <c r="AQ94">
        <v>0</v>
      </c>
      <c r="AR94">
        <v>0</v>
      </c>
      <c r="AS94">
        <v>0</v>
      </c>
      <c r="AT94">
        <v>0</v>
      </c>
      <c r="AU94">
        <v>0</v>
      </c>
      <c r="AV94">
        <v>1</v>
      </c>
      <c r="AW94">
        <v>0</v>
      </c>
      <c r="AX94">
        <v>0</v>
      </c>
      <c r="AY94">
        <v>0</v>
      </c>
      <c r="AZ94">
        <v>0</v>
      </c>
      <c r="BA94">
        <v>0</v>
      </c>
      <c r="BB94">
        <v>0</v>
      </c>
      <c r="BC94">
        <v>0</v>
      </c>
      <c r="BD94">
        <v>0</v>
      </c>
      <c r="BE94">
        <v>0</v>
      </c>
      <c r="BF94">
        <v>0</v>
      </c>
      <c r="BG94" s="18">
        <v>0</v>
      </c>
      <c r="BH94" s="18">
        <v>2</v>
      </c>
      <c r="BI94" s="18">
        <v>80</v>
      </c>
      <c r="BJ94" s="18">
        <v>10</v>
      </c>
      <c r="BK94" s="18">
        <v>721</v>
      </c>
      <c r="BL94" s="18">
        <v>0</v>
      </c>
      <c r="BM94" s="18">
        <v>1349</v>
      </c>
      <c r="BN94" s="18">
        <v>186</v>
      </c>
      <c r="BO94" s="18">
        <v>24</v>
      </c>
      <c r="BP94" s="18">
        <v>5221</v>
      </c>
      <c r="BQ94" s="18">
        <v>2900</v>
      </c>
      <c r="BR94" s="18">
        <v>0</v>
      </c>
      <c r="BS94" s="18">
        <v>43</v>
      </c>
      <c r="BT94" s="18">
        <v>316</v>
      </c>
      <c r="BU94" s="18">
        <v>792</v>
      </c>
      <c r="BV94" s="18">
        <v>3903</v>
      </c>
      <c r="BW94" s="18">
        <v>29</v>
      </c>
      <c r="BX94" s="18">
        <v>0</v>
      </c>
      <c r="BY94" s="18">
        <v>2</v>
      </c>
    </row>
    <row r="95" spans="1:77" x14ac:dyDescent="0.25">
      <c r="A95" s="18" t="s">
        <v>444</v>
      </c>
      <c r="B95" s="18" t="s">
        <v>445</v>
      </c>
      <c r="C95" s="18" t="s">
        <v>535</v>
      </c>
      <c r="D95" s="1">
        <v>44739</v>
      </c>
      <c r="E95">
        <v>39</v>
      </c>
      <c r="F95">
        <v>0</v>
      </c>
      <c r="G95">
        <v>0</v>
      </c>
      <c r="H95">
        <v>0</v>
      </c>
      <c r="I95">
        <v>0</v>
      </c>
      <c r="J95">
        <v>34</v>
      </c>
      <c r="K95">
        <v>0</v>
      </c>
      <c r="L95">
        <v>2</v>
      </c>
      <c r="M95">
        <v>0</v>
      </c>
      <c r="N95">
        <v>0</v>
      </c>
      <c r="O95">
        <v>0</v>
      </c>
      <c r="P95">
        <v>0</v>
      </c>
      <c r="Q95">
        <v>0</v>
      </c>
      <c r="R95">
        <v>370</v>
      </c>
      <c r="S95">
        <v>344</v>
      </c>
      <c r="T95">
        <v>2</v>
      </c>
      <c r="U95">
        <v>10</v>
      </c>
      <c r="V95">
        <v>2</v>
      </c>
      <c r="W95">
        <v>0</v>
      </c>
      <c r="X95">
        <v>0</v>
      </c>
      <c r="Y95">
        <v>0</v>
      </c>
      <c r="Z95">
        <v>0</v>
      </c>
      <c r="AA95">
        <v>0</v>
      </c>
      <c r="AB95">
        <v>686</v>
      </c>
      <c r="AC95">
        <v>525</v>
      </c>
      <c r="AD95">
        <v>9</v>
      </c>
      <c r="AE95">
        <v>40</v>
      </c>
      <c r="AF95">
        <v>29</v>
      </c>
      <c r="AG95">
        <v>84</v>
      </c>
      <c r="AH95">
        <v>50</v>
      </c>
      <c r="AI95">
        <v>4</v>
      </c>
      <c r="AJ95">
        <v>15</v>
      </c>
      <c r="AK95">
        <v>2</v>
      </c>
      <c r="AL95">
        <v>6</v>
      </c>
      <c r="AM95">
        <v>4</v>
      </c>
      <c r="AN95">
        <v>0</v>
      </c>
      <c r="AO95">
        <v>1</v>
      </c>
      <c r="AP95">
        <v>0</v>
      </c>
      <c r="AQ95">
        <v>0</v>
      </c>
      <c r="AR95">
        <v>0</v>
      </c>
      <c r="AS95">
        <v>0</v>
      </c>
      <c r="AT95">
        <v>0</v>
      </c>
      <c r="AU95">
        <v>0</v>
      </c>
      <c r="AV95">
        <v>0</v>
      </c>
      <c r="AW95">
        <v>0</v>
      </c>
      <c r="AX95">
        <v>0</v>
      </c>
      <c r="AY95">
        <v>0</v>
      </c>
      <c r="AZ95">
        <v>0</v>
      </c>
      <c r="BA95">
        <v>0</v>
      </c>
      <c r="BB95">
        <v>0</v>
      </c>
      <c r="BC95">
        <v>0</v>
      </c>
      <c r="BD95">
        <v>0</v>
      </c>
      <c r="BE95">
        <v>0</v>
      </c>
      <c r="BF95">
        <v>0</v>
      </c>
      <c r="BG95" s="18">
        <v>0</v>
      </c>
      <c r="BH95" s="18">
        <v>0</v>
      </c>
      <c r="BI95" s="18">
        <v>37</v>
      </c>
      <c r="BJ95" s="18">
        <v>0</v>
      </c>
      <c r="BK95" s="18">
        <v>354</v>
      </c>
      <c r="BL95" s="18">
        <v>0</v>
      </c>
      <c r="BM95" s="18">
        <v>601</v>
      </c>
      <c r="BN95" s="18">
        <v>61</v>
      </c>
      <c r="BO95" s="18">
        <v>5</v>
      </c>
      <c r="BP95" s="18">
        <v>2249</v>
      </c>
      <c r="BQ95" s="18">
        <v>1373</v>
      </c>
      <c r="BR95" s="18">
        <v>0</v>
      </c>
      <c r="BS95" s="18">
        <v>29</v>
      </c>
      <c r="BT95" s="18">
        <v>202</v>
      </c>
      <c r="BU95" s="18">
        <v>208</v>
      </c>
      <c r="BV95" s="18">
        <v>1750</v>
      </c>
      <c r="BW95" s="18">
        <v>16</v>
      </c>
      <c r="BX95" s="18">
        <v>0</v>
      </c>
      <c r="BY95" s="18">
        <v>0</v>
      </c>
    </row>
    <row r="96" spans="1:77" x14ac:dyDescent="0.25">
      <c r="A96" s="18" t="s">
        <v>444</v>
      </c>
      <c r="B96" s="18" t="s">
        <v>447</v>
      </c>
      <c r="C96" s="18" t="s">
        <v>448</v>
      </c>
      <c r="D96" s="1">
        <v>44739</v>
      </c>
      <c r="E96">
        <v>133</v>
      </c>
      <c r="F96">
        <v>2</v>
      </c>
      <c r="G96">
        <v>2</v>
      </c>
      <c r="H96">
        <v>0</v>
      </c>
      <c r="I96">
        <v>0</v>
      </c>
      <c r="J96">
        <v>120</v>
      </c>
      <c r="K96">
        <v>1</v>
      </c>
      <c r="L96">
        <v>1</v>
      </c>
      <c r="M96">
        <v>3</v>
      </c>
      <c r="N96">
        <v>66</v>
      </c>
      <c r="O96">
        <v>64</v>
      </c>
      <c r="P96">
        <v>2</v>
      </c>
      <c r="Q96">
        <v>0</v>
      </c>
      <c r="R96">
        <v>834</v>
      </c>
      <c r="S96">
        <v>783</v>
      </c>
      <c r="T96">
        <v>17</v>
      </c>
      <c r="U96">
        <v>4</v>
      </c>
      <c r="V96">
        <v>3</v>
      </c>
      <c r="W96">
        <v>0</v>
      </c>
      <c r="X96">
        <v>0</v>
      </c>
      <c r="Y96">
        <v>0</v>
      </c>
      <c r="Z96">
        <v>0</v>
      </c>
      <c r="AA96">
        <v>0</v>
      </c>
      <c r="AB96">
        <v>1932</v>
      </c>
      <c r="AC96">
        <v>1563</v>
      </c>
      <c r="AD96">
        <v>53</v>
      </c>
      <c r="AE96">
        <v>66</v>
      </c>
      <c r="AF96">
        <v>56</v>
      </c>
      <c r="AG96">
        <v>359</v>
      </c>
      <c r="AH96">
        <v>214</v>
      </c>
      <c r="AI96">
        <v>19</v>
      </c>
      <c r="AJ96">
        <v>7</v>
      </c>
      <c r="AK96">
        <v>23</v>
      </c>
      <c r="AL96">
        <v>81</v>
      </c>
      <c r="AM96">
        <v>76</v>
      </c>
      <c r="AN96">
        <v>2</v>
      </c>
      <c r="AO96">
        <v>0</v>
      </c>
      <c r="AP96">
        <v>0</v>
      </c>
      <c r="AQ96">
        <v>0</v>
      </c>
      <c r="AR96">
        <v>0</v>
      </c>
      <c r="AS96">
        <v>0</v>
      </c>
      <c r="AT96">
        <v>0</v>
      </c>
      <c r="AU96">
        <v>0</v>
      </c>
      <c r="AV96">
        <v>0</v>
      </c>
      <c r="AW96">
        <v>0</v>
      </c>
      <c r="AX96">
        <v>0</v>
      </c>
      <c r="AY96">
        <v>0</v>
      </c>
      <c r="AZ96">
        <v>0</v>
      </c>
      <c r="BA96">
        <v>0</v>
      </c>
      <c r="BB96">
        <v>0</v>
      </c>
      <c r="BC96">
        <v>0</v>
      </c>
      <c r="BD96">
        <v>0</v>
      </c>
      <c r="BE96">
        <v>0</v>
      </c>
      <c r="BF96">
        <v>0</v>
      </c>
      <c r="BG96" s="18">
        <v>2</v>
      </c>
      <c r="BH96" s="18">
        <v>0</v>
      </c>
      <c r="BI96" s="18">
        <v>127</v>
      </c>
      <c r="BJ96" s="18">
        <v>64</v>
      </c>
      <c r="BK96" s="18">
        <v>799</v>
      </c>
      <c r="BL96" s="18">
        <v>0</v>
      </c>
      <c r="BM96" s="18">
        <v>1723</v>
      </c>
      <c r="BN96" s="18">
        <v>299</v>
      </c>
      <c r="BO96" s="18">
        <v>77</v>
      </c>
      <c r="BP96" s="18">
        <v>6991</v>
      </c>
      <c r="BQ96" s="18">
        <v>4418</v>
      </c>
      <c r="BR96" s="18">
        <v>0</v>
      </c>
      <c r="BS96" s="18">
        <v>211</v>
      </c>
      <c r="BT96" s="18">
        <v>133</v>
      </c>
      <c r="BU96" s="18">
        <v>817</v>
      </c>
      <c r="BV96" s="18">
        <v>5629</v>
      </c>
      <c r="BW96" s="18">
        <v>58</v>
      </c>
      <c r="BX96" s="18">
        <v>0</v>
      </c>
      <c r="BY96" s="18">
        <v>0</v>
      </c>
    </row>
    <row r="97" spans="1:77" x14ac:dyDescent="0.25">
      <c r="A97" s="18" t="s">
        <v>444</v>
      </c>
      <c r="B97" s="18" t="s">
        <v>445</v>
      </c>
      <c r="C97" s="18" t="s">
        <v>539</v>
      </c>
      <c r="D97" s="1">
        <v>44739</v>
      </c>
      <c r="E97">
        <v>40</v>
      </c>
      <c r="F97">
        <v>0</v>
      </c>
      <c r="G97">
        <v>0</v>
      </c>
      <c r="H97">
        <v>0</v>
      </c>
      <c r="I97">
        <v>0</v>
      </c>
      <c r="J97">
        <v>30</v>
      </c>
      <c r="K97">
        <v>2</v>
      </c>
      <c r="L97">
        <v>3</v>
      </c>
      <c r="M97">
        <v>2</v>
      </c>
      <c r="N97">
        <v>0</v>
      </c>
      <c r="O97">
        <v>0</v>
      </c>
      <c r="P97">
        <v>0</v>
      </c>
      <c r="Q97">
        <v>0</v>
      </c>
      <c r="R97">
        <v>266</v>
      </c>
      <c r="S97">
        <v>229</v>
      </c>
      <c r="T97">
        <v>6</v>
      </c>
      <c r="U97">
        <v>12</v>
      </c>
      <c r="V97">
        <v>6</v>
      </c>
      <c r="W97">
        <v>0</v>
      </c>
      <c r="X97">
        <v>0</v>
      </c>
      <c r="Y97">
        <v>0</v>
      </c>
      <c r="Z97">
        <v>0</v>
      </c>
      <c r="AA97">
        <v>0</v>
      </c>
      <c r="AB97">
        <v>756</v>
      </c>
      <c r="AC97">
        <v>510</v>
      </c>
      <c r="AD97">
        <v>5</v>
      </c>
      <c r="AE97">
        <v>70</v>
      </c>
      <c r="AF97">
        <v>35</v>
      </c>
      <c r="AG97">
        <v>145</v>
      </c>
      <c r="AH97">
        <v>64</v>
      </c>
      <c r="AI97">
        <v>0</v>
      </c>
      <c r="AJ97">
        <v>22</v>
      </c>
      <c r="AK97">
        <v>9</v>
      </c>
      <c r="AL97">
        <v>14</v>
      </c>
      <c r="AM97">
        <v>10</v>
      </c>
      <c r="AN97">
        <v>0</v>
      </c>
      <c r="AO97">
        <v>1</v>
      </c>
      <c r="AP97">
        <v>2</v>
      </c>
      <c r="AQ97">
        <v>0</v>
      </c>
      <c r="AR97">
        <v>0</v>
      </c>
      <c r="AS97">
        <v>0</v>
      </c>
      <c r="AT97">
        <v>0</v>
      </c>
      <c r="AU97">
        <v>0</v>
      </c>
      <c r="AV97">
        <v>0</v>
      </c>
      <c r="AW97">
        <v>0</v>
      </c>
      <c r="AX97">
        <v>0</v>
      </c>
      <c r="AY97">
        <v>0</v>
      </c>
      <c r="AZ97">
        <v>0</v>
      </c>
      <c r="BA97">
        <v>0</v>
      </c>
      <c r="BB97">
        <v>0</v>
      </c>
      <c r="BC97">
        <v>0</v>
      </c>
      <c r="BD97">
        <v>0</v>
      </c>
      <c r="BE97">
        <v>0</v>
      </c>
      <c r="BF97">
        <v>0</v>
      </c>
      <c r="BG97" s="18">
        <v>0</v>
      </c>
      <c r="BH97" s="18">
        <v>0</v>
      </c>
      <c r="BI97" s="18">
        <v>33</v>
      </c>
      <c r="BJ97" s="18">
        <v>0</v>
      </c>
      <c r="BK97" s="18">
        <v>240</v>
      </c>
      <c r="BL97" s="18">
        <v>0</v>
      </c>
      <c r="BM97" s="18">
        <v>629</v>
      </c>
      <c r="BN97" s="18">
        <v>101</v>
      </c>
      <c r="BO97" s="18">
        <v>11</v>
      </c>
      <c r="BP97" s="18">
        <v>2601</v>
      </c>
      <c r="BQ97" s="18">
        <v>1239</v>
      </c>
      <c r="BR97" s="18">
        <v>0</v>
      </c>
      <c r="BS97" s="18">
        <v>17</v>
      </c>
      <c r="BT97" s="18">
        <v>394</v>
      </c>
      <c r="BU97" s="18">
        <v>284</v>
      </c>
      <c r="BV97" s="18">
        <v>1811</v>
      </c>
      <c r="BW97" s="18">
        <v>7</v>
      </c>
      <c r="BX97" s="18">
        <v>0</v>
      </c>
      <c r="BY97" s="18">
        <v>0</v>
      </c>
    </row>
    <row r="98" spans="1:77" x14ac:dyDescent="0.25">
      <c r="A98" s="18" t="s">
        <v>444</v>
      </c>
      <c r="B98" s="18" t="s">
        <v>445</v>
      </c>
      <c r="C98" s="18" t="s">
        <v>449</v>
      </c>
      <c r="D98" s="1">
        <v>44739</v>
      </c>
      <c r="E98">
        <v>118</v>
      </c>
      <c r="F98">
        <v>1</v>
      </c>
      <c r="G98">
        <v>1</v>
      </c>
      <c r="H98">
        <v>0</v>
      </c>
      <c r="I98">
        <v>0</v>
      </c>
      <c r="J98">
        <v>92</v>
      </c>
      <c r="K98">
        <v>6</v>
      </c>
      <c r="L98">
        <v>7</v>
      </c>
      <c r="M98">
        <v>3</v>
      </c>
      <c r="N98">
        <v>1</v>
      </c>
      <c r="O98">
        <v>0</v>
      </c>
      <c r="P98">
        <v>0</v>
      </c>
      <c r="Q98">
        <v>0</v>
      </c>
      <c r="R98">
        <v>246</v>
      </c>
      <c r="S98">
        <v>210</v>
      </c>
      <c r="T98">
        <v>7</v>
      </c>
      <c r="U98">
        <v>10</v>
      </c>
      <c r="V98">
        <v>5</v>
      </c>
      <c r="W98">
        <v>0</v>
      </c>
      <c r="X98">
        <v>0</v>
      </c>
      <c r="Y98">
        <v>0</v>
      </c>
      <c r="Z98">
        <v>0</v>
      </c>
      <c r="AA98">
        <v>0</v>
      </c>
      <c r="AB98">
        <v>1226</v>
      </c>
      <c r="AC98">
        <v>837</v>
      </c>
      <c r="AD98">
        <v>16</v>
      </c>
      <c r="AE98">
        <v>138</v>
      </c>
      <c r="AF98">
        <v>36</v>
      </c>
      <c r="AG98">
        <v>414</v>
      </c>
      <c r="AH98">
        <v>235</v>
      </c>
      <c r="AI98">
        <v>8</v>
      </c>
      <c r="AJ98">
        <v>30</v>
      </c>
      <c r="AK98">
        <v>30</v>
      </c>
      <c r="AL98">
        <v>20</v>
      </c>
      <c r="AM98">
        <v>13</v>
      </c>
      <c r="AN98">
        <v>0</v>
      </c>
      <c r="AO98">
        <v>1</v>
      </c>
      <c r="AP98">
        <v>0</v>
      </c>
      <c r="AQ98">
        <v>0</v>
      </c>
      <c r="AR98">
        <v>0</v>
      </c>
      <c r="AS98">
        <v>0</v>
      </c>
      <c r="AT98">
        <v>0</v>
      </c>
      <c r="AU98">
        <v>0</v>
      </c>
      <c r="AV98">
        <v>0</v>
      </c>
      <c r="AW98">
        <v>0</v>
      </c>
      <c r="AX98">
        <v>0</v>
      </c>
      <c r="AY98">
        <v>0</v>
      </c>
      <c r="AZ98">
        <v>0</v>
      </c>
      <c r="BA98">
        <v>0</v>
      </c>
      <c r="BB98">
        <v>0</v>
      </c>
      <c r="BC98">
        <v>0</v>
      </c>
      <c r="BD98">
        <v>0</v>
      </c>
      <c r="BE98">
        <v>0</v>
      </c>
      <c r="BF98">
        <v>0</v>
      </c>
      <c r="BG98" s="18">
        <v>1</v>
      </c>
      <c r="BH98" s="18">
        <v>0</v>
      </c>
      <c r="BI98" s="18">
        <v>99</v>
      </c>
      <c r="BJ98" s="18">
        <v>1</v>
      </c>
      <c r="BK98" s="18">
        <v>219</v>
      </c>
      <c r="BL98" s="18">
        <v>0</v>
      </c>
      <c r="BM98" s="18">
        <v>1002</v>
      </c>
      <c r="BN98" s="18">
        <v>322</v>
      </c>
      <c r="BO98" s="18">
        <v>16</v>
      </c>
      <c r="BP98" s="18">
        <v>6101</v>
      </c>
      <c r="BQ98" s="18">
        <v>3040</v>
      </c>
      <c r="BR98" s="18">
        <v>0</v>
      </c>
      <c r="BS98" s="18">
        <v>59</v>
      </c>
      <c r="BT98" s="18">
        <v>458</v>
      </c>
      <c r="BU98" s="18">
        <v>1051</v>
      </c>
      <c r="BV98" s="18">
        <v>4327</v>
      </c>
      <c r="BW98" s="18">
        <v>33</v>
      </c>
      <c r="BX98" s="18">
        <v>0</v>
      </c>
      <c r="BY98" s="18">
        <v>0</v>
      </c>
    </row>
    <row r="99" spans="1:77" x14ac:dyDescent="0.25">
      <c r="A99" s="18" t="s">
        <v>444</v>
      </c>
      <c r="B99" s="18" t="s">
        <v>447</v>
      </c>
      <c r="C99" s="18" t="s">
        <v>545</v>
      </c>
      <c r="D99" s="1">
        <v>44739</v>
      </c>
      <c r="E99">
        <v>61</v>
      </c>
      <c r="F99">
        <v>1</v>
      </c>
      <c r="G99">
        <v>1</v>
      </c>
      <c r="H99">
        <v>0</v>
      </c>
      <c r="I99">
        <v>0</v>
      </c>
      <c r="J99">
        <v>53</v>
      </c>
      <c r="K99">
        <v>3</v>
      </c>
      <c r="L99">
        <v>0</v>
      </c>
      <c r="M99">
        <v>1</v>
      </c>
      <c r="N99">
        <v>0</v>
      </c>
      <c r="O99">
        <v>0</v>
      </c>
      <c r="P99">
        <v>0</v>
      </c>
      <c r="Q99">
        <v>0</v>
      </c>
      <c r="R99">
        <v>637</v>
      </c>
      <c r="S99">
        <v>587</v>
      </c>
      <c r="T99">
        <v>18</v>
      </c>
      <c r="U99">
        <v>2</v>
      </c>
      <c r="V99">
        <v>5</v>
      </c>
      <c r="W99">
        <v>640</v>
      </c>
      <c r="X99">
        <v>456</v>
      </c>
      <c r="Y99">
        <v>33</v>
      </c>
      <c r="Z99">
        <v>22</v>
      </c>
      <c r="AA99">
        <v>13</v>
      </c>
      <c r="AB99">
        <v>720</v>
      </c>
      <c r="AC99">
        <v>516</v>
      </c>
      <c r="AD99">
        <v>41</v>
      </c>
      <c r="AE99">
        <v>35</v>
      </c>
      <c r="AF99">
        <v>14</v>
      </c>
      <c r="AG99">
        <v>94</v>
      </c>
      <c r="AH99">
        <v>49</v>
      </c>
      <c r="AI99">
        <v>7</v>
      </c>
      <c r="AJ99">
        <v>3</v>
      </c>
      <c r="AK99">
        <v>3</v>
      </c>
      <c r="AL99">
        <v>38</v>
      </c>
      <c r="AM99">
        <v>32</v>
      </c>
      <c r="AN99">
        <v>4</v>
      </c>
      <c r="AO99">
        <v>0</v>
      </c>
      <c r="AP99">
        <v>1</v>
      </c>
      <c r="AQ99">
        <v>0</v>
      </c>
      <c r="AR99">
        <v>0</v>
      </c>
      <c r="AS99">
        <v>0</v>
      </c>
      <c r="AT99">
        <v>0</v>
      </c>
      <c r="AU99">
        <v>0</v>
      </c>
      <c r="AV99">
        <v>0</v>
      </c>
      <c r="AW99">
        <v>0</v>
      </c>
      <c r="AX99">
        <v>0</v>
      </c>
      <c r="AY99">
        <v>0</v>
      </c>
      <c r="AZ99">
        <v>0</v>
      </c>
      <c r="BA99">
        <v>0</v>
      </c>
      <c r="BB99">
        <v>0</v>
      </c>
      <c r="BC99">
        <v>0</v>
      </c>
      <c r="BD99">
        <v>0</v>
      </c>
      <c r="BE99">
        <v>0</v>
      </c>
      <c r="BF99">
        <v>0</v>
      </c>
      <c r="BG99" s="18">
        <v>1</v>
      </c>
      <c r="BH99" s="18">
        <v>0</v>
      </c>
      <c r="BI99" s="18">
        <v>57</v>
      </c>
      <c r="BJ99" s="18">
        <v>0</v>
      </c>
      <c r="BK99" s="18">
        <v>609</v>
      </c>
      <c r="BL99" s="18">
        <v>552</v>
      </c>
      <c r="BM99" s="18">
        <v>614</v>
      </c>
      <c r="BN99" s="18">
        <v>78</v>
      </c>
      <c r="BO99" s="18">
        <v>33</v>
      </c>
      <c r="BP99" s="18">
        <v>3194</v>
      </c>
      <c r="BQ99" s="18">
        <v>1797</v>
      </c>
      <c r="BR99" s="18">
        <v>0</v>
      </c>
      <c r="BS99" s="18">
        <v>170</v>
      </c>
      <c r="BT99" s="18">
        <v>98</v>
      </c>
      <c r="BU99" s="18">
        <v>405</v>
      </c>
      <c r="BV99" s="18">
        <v>2415</v>
      </c>
      <c r="BW99" s="18">
        <v>24</v>
      </c>
      <c r="BX99" s="18">
        <v>0</v>
      </c>
      <c r="BY99" s="18">
        <v>0</v>
      </c>
    </row>
    <row r="100" spans="1:77" x14ac:dyDescent="0.25">
      <c r="A100" s="18" t="s">
        <v>444</v>
      </c>
      <c r="B100" s="18" t="s">
        <v>445</v>
      </c>
      <c r="C100" s="18" t="s">
        <v>450</v>
      </c>
      <c r="D100" s="1">
        <v>44739</v>
      </c>
      <c r="E100">
        <v>40</v>
      </c>
      <c r="F100">
        <v>1</v>
      </c>
      <c r="G100">
        <v>0</v>
      </c>
      <c r="H100">
        <v>2</v>
      </c>
      <c r="I100">
        <v>2</v>
      </c>
      <c r="J100">
        <v>31</v>
      </c>
      <c r="K100">
        <v>0</v>
      </c>
      <c r="L100">
        <v>3</v>
      </c>
      <c r="M100">
        <v>2</v>
      </c>
      <c r="N100">
        <v>35</v>
      </c>
      <c r="O100">
        <v>35</v>
      </c>
      <c r="P100">
        <v>0</v>
      </c>
      <c r="Q100">
        <v>0</v>
      </c>
      <c r="R100">
        <v>271</v>
      </c>
      <c r="S100">
        <v>230</v>
      </c>
      <c r="T100">
        <v>9</v>
      </c>
      <c r="U100">
        <v>5</v>
      </c>
      <c r="V100">
        <v>10</v>
      </c>
      <c r="W100">
        <v>0</v>
      </c>
      <c r="X100">
        <v>0</v>
      </c>
      <c r="Y100">
        <v>0</v>
      </c>
      <c r="Z100">
        <v>0</v>
      </c>
      <c r="AA100">
        <v>0</v>
      </c>
      <c r="AB100">
        <v>655</v>
      </c>
      <c r="AC100">
        <v>448</v>
      </c>
      <c r="AD100">
        <v>9</v>
      </c>
      <c r="AE100">
        <v>60</v>
      </c>
      <c r="AF100">
        <v>35</v>
      </c>
      <c r="AG100">
        <v>141</v>
      </c>
      <c r="AH100">
        <v>64</v>
      </c>
      <c r="AI100">
        <v>3</v>
      </c>
      <c r="AJ100">
        <v>14</v>
      </c>
      <c r="AK100">
        <v>9</v>
      </c>
      <c r="AL100">
        <v>23</v>
      </c>
      <c r="AM100">
        <v>20</v>
      </c>
      <c r="AN100">
        <v>2</v>
      </c>
      <c r="AO100">
        <v>0</v>
      </c>
      <c r="AP100">
        <v>0</v>
      </c>
      <c r="AQ100">
        <v>0</v>
      </c>
      <c r="AR100">
        <v>0</v>
      </c>
      <c r="AS100">
        <v>1</v>
      </c>
      <c r="AT100">
        <v>0</v>
      </c>
      <c r="AU100">
        <v>0</v>
      </c>
      <c r="AV100">
        <v>0</v>
      </c>
      <c r="AW100">
        <v>0</v>
      </c>
      <c r="AX100">
        <v>0</v>
      </c>
      <c r="AY100">
        <v>0</v>
      </c>
      <c r="AZ100">
        <v>0</v>
      </c>
      <c r="BA100">
        <v>0</v>
      </c>
      <c r="BB100">
        <v>0</v>
      </c>
      <c r="BC100">
        <v>0</v>
      </c>
      <c r="BD100">
        <v>0</v>
      </c>
      <c r="BE100">
        <v>0</v>
      </c>
      <c r="BF100">
        <v>0</v>
      </c>
      <c r="BG100" s="18">
        <v>0</v>
      </c>
      <c r="BH100" s="18">
        <v>2</v>
      </c>
      <c r="BI100" s="18">
        <v>35</v>
      </c>
      <c r="BJ100" s="18">
        <v>35</v>
      </c>
      <c r="BK100" s="18">
        <v>243</v>
      </c>
      <c r="BL100" s="18">
        <v>0</v>
      </c>
      <c r="BM100" s="18">
        <v>537</v>
      </c>
      <c r="BN100" s="18">
        <v>105</v>
      </c>
      <c r="BO100" s="18">
        <v>21</v>
      </c>
      <c r="BP100" s="18">
        <v>2316</v>
      </c>
      <c r="BQ100" s="18">
        <v>1138</v>
      </c>
      <c r="BR100" s="18">
        <v>0</v>
      </c>
      <c r="BS100" s="18">
        <v>36</v>
      </c>
      <c r="BT100" s="18">
        <v>133</v>
      </c>
      <c r="BU100" s="18">
        <v>406</v>
      </c>
      <c r="BV100" s="18">
        <v>1644</v>
      </c>
      <c r="BW100" s="18">
        <v>7</v>
      </c>
      <c r="BX100" s="18">
        <v>0</v>
      </c>
      <c r="BY100" s="18">
        <v>0</v>
      </c>
    </row>
    <row r="101" spans="1:77" x14ac:dyDescent="0.25">
      <c r="A101" s="18" t="s">
        <v>444</v>
      </c>
      <c r="B101" s="18" t="s">
        <v>445</v>
      </c>
      <c r="C101" s="18" t="s">
        <v>547</v>
      </c>
      <c r="D101" s="1">
        <v>44739</v>
      </c>
      <c r="E101">
        <v>212</v>
      </c>
      <c r="F101">
        <v>3</v>
      </c>
      <c r="G101">
        <v>3</v>
      </c>
      <c r="H101">
        <v>2</v>
      </c>
      <c r="I101">
        <v>2</v>
      </c>
      <c r="J101">
        <v>184</v>
      </c>
      <c r="K101">
        <v>2</v>
      </c>
      <c r="L101">
        <v>5</v>
      </c>
      <c r="M101">
        <v>1</v>
      </c>
      <c r="N101">
        <v>34</v>
      </c>
      <c r="O101">
        <v>34</v>
      </c>
      <c r="P101">
        <v>0</v>
      </c>
      <c r="Q101">
        <v>0</v>
      </c>
      <c r="R101">
        <v>1832</v>
      </c>
      <c r="S101">
        <v>1716</v>
      </c>
      <c r="T101">
        <v>32</v>
      </c>
      <c r="U101">
        <v>9</v>
      </c>
      <c r="V101">
        <v>23</v>
      </c>
      <c r="W101">
        <v>0</v>
      </c>
      <c r="X101">
        <v>0</v>
      </c>
      <c r="Y101">
        <v>0</v>
      </c>
      <c r="Z101">
        <v>0</v>
      </c>
      <c r="AA101">
        <v>0</v>
      </c>
      <c r="AB101">
        <v>2940</v>
      </c>
      <c r="AC101">
        <v>2431</v>
      </c>
      <c r="AD101">
        <v>61</v>
      </c>
      <c r="AE101">
        <v>73</v>
      </c>
      <c r="AF101">
        <v>99</v>
      </c>
      <c r="AG101">
        <v>316</v>
      </c>
      <c r="AH101">
        <v>187</v>
      </c>
      <c r="AI101">
        <v>7</v>
      </c>
      <c r="AJ101">
        <v>31</v>
      </c>
      <c r="AK101">
        <v>10</v>
      </c>
      <c r="AL101">
        <v>109</v>
      </c>
      <c r="AM101">
        <v>101</v>
      </c>
      <c r="AN101">
        <v>4</v>
      </c>
      <c r="AO101">
        <v>0</v>
      </c>
      <c r="AP101">
        <v>0</v>
      </c>
      <c r="AQ101">
        <v>0</v>
      </c>
      <c r="AR101">
        <v>0</v>
      </c>
      <c r="AS101">
        <v>0</v>
      </c>
      <c r="AT101">
        <v>0</v>
      </c>
      <c r="AU101">
        <v>0</v>
      </c>
      <c r="AV101">
        <v>0</v>
      </c>
      <c r="AW101">
        <v>0</v>
      </c>
      <c r="AX101">
        <v>0</v>
      </c>
      <c r="AY101">
        <v>0</v>
      </c>
      <c r="AZ101">
        <v>0</v>
      </c>
      <c r="BA101">
        <v>0</v>
      </c>
      <c r="BB101">
        <v>0</v>
      </c>
      <c r="BC101">
        <v>0</v>
      </c>
      <c r="BD101">
        <v>0</v>
      </c>
      <c r="BE101">
        <v>0</v>
      </c>
      <c r="BF101">
        <v>0</v>
      </c>
      <c r="BG101" s="18">
        <v>3</v>
      </c>
      <c r="BH101" s="18">
        <v>2</v>
      </c>
      <c r="BI101" s="18">
        <v>201</v>
      </c>
      <c r="BJ101" s="18">
        <v>34</v>
      </c>
      <c r="BK101" s="18">
        <v>1764</v>
      </c>
      <c r="BL101" s="18">
        <v>0</v>
      </c>
      <c r="BM101" s="18">
        <v>2674</v>
      </c>
      <c r="BN101" s="18">
        <v>253</v>
      </c>
      <c r="BO101" s="18">
        <v>104</v>
      </c>
      <c r="BP101" s="18">
        <v>8956</v>
      </c>
      <c r="BQ101" s="18">
        <v>6316</v>
      </c>
      <c r="BR101" s="18">
        <v>0</v>
      </c>
      <c r="BS101" s="18">
        <v>159</v>
      </c>
      <c r="BT101" s="18">
        <v>658</v>
      </c>
      <c r="BU101" s="18">
        <v>357</v>
      </c>
      <c r="BV101" s="18">
        <v>7603</v>
      </c>
      <c r="BW101" s="18">
        <v>89</v>
      </c>
      <c r="BX101" s="18">
        <v>0</v>
      </c>
      <c r="BY101" s="18">
        <v>1</v>
      </c>
    </row>
    <row r="102" spans="1:77" x14ac:dyDescent="0.25">
      <c r="A102" s="18" t="s">
        <v>444</v>
      </c>
      <c r="B102" s="18" t="s">
        <v>445</v>
      </c>
      <c r="C102" s="18" t="s">
        <v>548</v>
      </c>
      <c r="D102" s="1">
        <v>44739</v>
      </c>
      <c r="E102">
        <v>55</v>
      </c>
      <c r="F102">
        <v>1</v>
      </c>
      <c r="G102">
        <v>1</v>
      </c>
      <c r="H102">
        <v>0</v>
      </c>
      <c r="I102">
        <v>0</v>
      </c>
      <c r="J102">
        <v>39</v>
      </c>
      <c r="K102">
        <v>0</v>
      </c>
      <c r="L102">
        <v>4</v>
      </c>
      <c r="M102">
        <v>1</v>
      </c>
      <c r="N102">
        <v>1</v>
      </c>
      <c r="O102">
        <v>1</v>
      </c>
      <c r="P102">
        <v>0</v>
      </c>
      <c r="Q102">
        <v>0</v>
      </c>
      <c r="R102">
        <v>295</v>
      </c>
      <c r="S102">
        <v>247</v>
      </c>
      <c r="T102">
        <v>0</v>
      </c>
      <c r="U102">
        <v>18</v>
      </c>
      <c r="V102">
        <v>7</v>
      </c>
      <c r="W102">
        <v>0</v>
      </c>
      <c r="X102">
        <v>0</v>
      </c>
      <c r="Y102">
        <v>0</v>
      </c>
      <c r="Z102">
        <v>0</v>
      </c>
      <c r="AA102">
        <v>0</v>
      </c>
      <c r="AB102">
        <v>942</v>
      </c>
      <c r="AC102">
        <v>658</v>
      </c>
      <c r="AD102">
        <v>3</v>
      </c>
      <c r="AE102">
        <v>95</v>
      </c>
      <c r="AF102">
        <v>27</v>
      </c>
      <c r="AG102">
        <v>145</v>
      </c>
      <c r="AH102">
        <v>63</v>
      </c>
      <c r="AI102">
        <v>1</v>
      </c>
      <c r="AJ102">
        <v>18</v>
      </c>
      <c r="AK102">
        <v>22</v>
      </c>
      <c r="AL102">
        <v>23</v>
      </c>
      <c r="AM102">
        <v>16</v>
      </c>
      <c r="AN102">
        <v>0</v>
      </c>
      <c r="AO102">
        <v>1</v>
      </c>
      <c r="AP102">
        <v>0</v>
      </c>
      <c r="AQ102">
        <v>0</v>
      </c>
      <c r="AR102">
        <v>0</v>
      </c>
      <c r="AS102">
        <v>0</v>
      </c>
      <c r="AT102">
        <v>0</v>
      </c>
      <c r="AU102">
        <v>0</v>
      </c>
      <c r="AV102">
        <v>0</v>
      </c>
      <c r="AW102">
        <v>0</v>
      </c>
      <c r="AX102">
        <v>0</v>
      </c>
      <c r="AY102">
        <v>0</v>
      </c>
      <c r="AZ102">
        <v>0</v>
      </c>
      <c r="BA102">
        <v>0</v>
      </c>
      <c r="BB102">
        <v>0</v>
      </c>
      <c r="BC102">
        <v>0</v>
      </c>
      <c r="BD102">
        <v>0</v>
      </c>
      <c r="BE102">
        <v>0</v>
      </c>
      <c r="BF102">
        <v>0</v>
      </c>
      <c r="BG102" s="18">
        <v>1</v>
      </c>
      <c r="BH102" s="18">
        <v>0</v>
      </c>
      <c r="BI102" s="18">
        <v>48</v>
      </c>
      <c r="BJ102" s="18">
        <v>1</v>
      </c>
      <c r="BK102" s="18">
        <v>263</v>
      </c>
      <c r="BL102" s="18">
        <v>0</v>
      </c>
      <c r="BM102" s="18">
        <v>786</v>
      </c>
      <c r="BN102" s="18">
        <v>94</v>
      </c>
      <c r="BO102" s="18">
        <v>19</v>
      </c>
      <c r="BP102" s="18">
        <v>3353</v>
      </c>
      <c r="BQ102" s="18">
        <v>1626</v>
      </c>
      <c r="BR102" s="18">
        <v>0</v>
      </c>
      <c r="BS102" s="18">
        <v>7</v>
      </c>
      <c r="BT102" s="18">
        <v>187</v>
      </c>
      <c r="BU102" s="18">
        <v>670</v>
      </c>
      <c r="BV102" s="18">
        <v>2366</v>
      </c>
      <c r="BW102" s="18">
        <v>9</v>
      </c>
      <c r="BX102" s="18">
        <v>0</v>
      </c>
      <c r="BY102" s="18">
        <v>0</v>
      </c>
    </row>
    <row r="103" spans="1:77" x14ac:dyDescent="0.25">
      <c r="A103" s="18" t="s">
        <v>444</v>
      </c>
      <c r="B103" s="18" t="s">
        <v>447</v>
      </c>
      <c r="C103" s="18" t="s">
        <v>551</v>
      </c>
      <c r="D103" s="1">
        <v>44739</v>
      </c>
      <c r="E103">
        <v>89</v>
      </c>
      <c r="F103">
        <v>0</v>
      </c>
      <c r="G103">
        <v>0</v>
      </c>
      <c r="H103">
        <v>0</v>
      </c>
      <c r="I103">
        <v>0</v>
      </c>
      <c r="J103">
        <v>78</v>
      </c>
      <c r="K103">
        <v>2</v>
      </c>
      <c r="L103">
        <v>0</v>
      </c>
      <c r="M103">
        <v>2</v>
      </c>
      <c r="N103">
        <v>0</v>
      </c>
      <c r="O103">
        <v>0</v>
      </c>
      <c r="P103">
        <v>0</v>
      </c>
      <c r="Q103">
        <v>0</v>
      </c>
      <c r="R103">
        <v>602</v>
      </c>
      <c r="S103">
        <v>576</v>
      </c>
      <c r="T103">
        <v>10</v>
      </c>
      <c r="U103">
        <v>2</v>
      </c>
      <c r="V103">
        <v>1</v>
      </c>
      <c r="W103">
        <v>450</v>
      </c>
      <c r="X103">
        <v>374</v>
      </c>
      <c r="Y103">
        <v>18</v>
      </c>
      <c r="Z103">
        <v>3</v>
      </c>
      <c r="AA103">
        <v>8</v>
      </c>
      <c r="AB103">
        <v>681</v>
      </c>
      <c r="AC103">
        <v>588</v>
      </c>
      <c r="AD103">
        <v>16</v>
      </c>
      <c r="AE103">
        <v>10</v>
      </c>
      <c r="AF103">
        <v>15</v>
      </c>
      <c r="AG103">
        <v>97</v>
      </c>
      <c r="AH103">
        <v>64</v>
      </c>
      <c r="AI103">
        <v>0</v>
      </c>
      <c r="AJ103">
        <v>5</v>
      </c>
      <c r="AK103">
        <v>6</v>
      </c>
      <c r="AL103">
        <v>41</v>
      </c>
      <c r="AM103">
        <v>37</v>
      </c>
      <c r="AN103">
        <v>2</v>
      </c>
      <c r="AO103">
        <v>0</v>
      </c>
      <c r="AP103">
        <v>0</v>
      </c>
      <c r="AQ103">
        <v>0</v>
      </c>
      <c r="AR103">
        <v>0</v>
      </c>
      <c r="AS103">
        <v>0</v>
      </c>
      <c r="AT103">
        <v>0</v>
      </c>
      <c r="AU103">
        <v>0</v>
      </c>
      <c r="AV103">
        <v>0</v>
      </c>
      <c r="AW103">
        <v>0</v>
      </c>
      <c r="AX103">
        <v>0</v>
      </c>
      <c r="AY103">
        <v>0</v>
      </c>
      <c r="AZ103">
        <v>0</v>
      </c>
      <c r="BA103">
        <v>0</v>
      </c>
      <c r="BB103">
        <v>0</v>
      </c>
      <c r="BC103">
        <v>0</v>
      </c>
      <c r="BD103">
        <v>0</v>
      </c>
      <c r="BE103">
        <v>1</v>
      </c>
      <c r="BF103">
        <v>0</v>
      </c>
      <c r="BG103" s="18">
        <v>0</v>
      </c>
      <c r="BH103" s="18">
        <v>0</v>
      </c>
      <c r="BI103" s="18">
        <v>85</v>
      </c>
      <c r="BJ103" s="18">
        <v>0</v>
      </c>
      <c r="BK103" s="18">
        <v>586</v>
      </c>
      <c r="BL103" s="18">
        <v>411</v>
      </c>
      <c r="BM103" s="18">
        <v>632</v>
      </c>
      <c r="BN103" s="18">
        <v>83</v>
      </c>
      <c r="BO103" s="18">
        <v>38</v>
      </c>
      <c r="BP103" s="18">
        <v>2605</v>
      </c>
      <c r="BQ103" s="18">
        <v>1896</v>
      </c>
      <c r="BR103" s="18">
        <v>1</v>
      </c>
      <c r="BS103" s="18">
        <v>62</v>
      </c>
      <c r="BT103" s="18">
        <v>31</v>
      </c>
      <c r="BU103" s="18">
        <v>208</v>
      </c>
      <c r="BV103" s="18">
        <v>2255</v>
      </c>
      <c r="BW103" s="18">
        <v>38</v>
      </c>
      <c r="BX103" s="18">
        <v>0</v>
      </c>
      <c r="BY103" s="18">
        <v>0</v>
      </c>
    </row>
    <row r="104" spans="1:77" x14ac:dyDescent="0.25">
      <c r="A104" s="18" t="s">
        <v>444</v>
      </c>
      <c r="B104" s="18" t="s">
        <v>447</v>
      </c>
      <c r="C104" s="18" t="s">
        <v>552</v>
      </c>
      <c r="D104" s="1">
        <v>44739</v>
      </c>
      <c r="E104">
        <v>62</v>
      </c>
      <c r="F104">
        <v>0</v>
      </c>
      <c r="G104">
        <v>0</v>
      </c>
      <c r="H104">
        <v>0</v>
      </c>
      <c r="I104">
        <v>0</v>
      </c>
      <c r="J104">
        <v>58</v>
      </c>
      <c r="K104">
        <v>1</v>
      </c>
      <c r="L104">
        <v>0</v>
      </c>
      <c r="M104">
        <v>0</v>
      </c>
      <c r="N104">
        <v>0</v>
      </c>
      <c r="O104">
        <v>0</v>
      </c>
      <c r="P104">
        <v>0</v>
      </c>
      <c r="Q104">
        <v>0</v>
      </c>
      <c r="R104">
        <v>391</v>
      </c>
      <c r="S104">
        <v>351</v>
      </c>
      <c r="T104">
        <v>9</v>
      </c>
      <c r="U104">
        <v>4</v>
      </c>
      <c r="V104">
        <v>6</v>
      </c>
      <c r="W104">
        <v>411</v>
      </c>
      <c r="X104">
        <v>313</v>
      </c>
      <c r="Y104">
        <v>18</v>
      </c>
      <c r="Z104">
        <v>10</v>
      </c>
      <c r="AA104">
        <v>8</v>
      </c>
      <c r="AB104">
        <v>622</v>
      </c>
      <c r="AC104">
        <v>463</v>
      </c>
      <c r="AD104">
        <v>15</v>
      </c>
      <c r="AE104">
        <v>42</v>
      </c>
      <c r="AF104">
        <v>15</v>
      </c>
      <c r="AG104">
        <v>64</v>
      </c>
      <c r="AH104">
        <v>37</v>
      </c>
      <c r="AI104">
        <v>5</v>
      </c>
      <c r="AJ104">
        <v>1</v>
      </c>
      <c r="AK104">
        <v>3</v>
      </c>
      <c r="AL104">
        <v>23</v>
      </c>
      <c r="AM104">
        <v>19</v>
      </c>
      <c r="AN104">
        <v>2</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s="18">
        <v>0</v>
      </c>
      <c r="BH104" s="18">
        <v>0</v>
      </c>
      <c r="BI104" s="18">
        <v>61</v>
      </c>
      <c r="BJ104" s="18">
        <v>0</v>
      </c>
      <c r="BK104" s="18">
        <v>371</v>
      </c>
      <c r="BL104" s="18">
        <v>372</v>
      </c>
      <c r="BM104" s="18">
        <v>539</v>
      </c>
      <c r="BN104" s="18">
        <v>55</v>
      </c>
      <c r="BO104" s="18">
        <v>21</v>
      </c>
      <c r="BP104" s="18">
        <v>2239</v>
      </c>
      <c r="BQ104" s="18">
        <v>1389</v>
      </c>
      <c r="BR104" s="18">
        <v>0</v>
      </c>
      <c r="BS104" s="18">
        <v>69</v>
      </c>
      <c r="BT104" s="18">
        <v>119</v>
      </c>
      <c r="BU104" s="18">
        <v>237</v>
      </c>
      <c r="BV104" s="18">
        <v>1767</v>
      </c>
      <c r="BW104" s="18">
        <v>31</v>
      </c>
      <c r="BX104" s="18">
        <v>0</v>
      </c>
      <c r="BY104" s="18">
        <v>0</v>
      </c>
    </row>
    <row r="105" spans="1:77" x14ac:dyDescent="0.25">
      <c r="A105" s="18" t="s">
        <v>405</v>
      </c>
      <c r="B105" s="18" t="s">
        <v>455</v>
      </c>
      <c r="C105" s="18" t="s">
        <v>671</v>
      </c>
      <c r="D105" s="1">
        <v>44739</v>
      </c>
      <c r="E105">
        <v>156</v>
      </c>
      <c r="F105">
        <v>2</v>
      </c>
      <c r="G105">
        <v>0</v>
      </c>
      <c r="H105">
        <v>0</v>
      </c>
      <c r="I105">
        <v>0</v>
      </c>
      <c r="J105">
        <v>91</v>
      </c>
      <c r="K105">
        <v>9</v>
      </c>
      <c r="L105">
        <v>21</v>
      </c>
      <c r="M105">
        <v>3</v>
      </c>
      <c r="N105">
        <v>1</v>
      </c>
      <c r="O105">
        <v>1</v>
      </c>
      <c r="P105">
        <v>0</v>
      </c>
      <c r="Q105">
        <v>0</v>
      </c>
      <c r="R105">
        <v>375</v>
      </c>
      <c r="S105">
        <v>276</v>
      </c>
      <c r="T105">
        <v>28</v>
      </c>
      <c r="U105">
        <v>14</v>
      </c>
      <c r="V105">
        <v>2</v>
      </c>
      <c r="W105">
        <v>1523</v>
      </c>
      <c r="X105">
        <v>779</v>
      </c>
      <c r="Y105">
        <v>64</v>
      </c>
      <c r="Z105">
        <v>220</v>
      </c>
      <c r="AA105">
        <v>55</v>
      </c>
      <c r="AB105">
        <v>1000</v>
      </c>
      <c r="AC105">
        <v>484</v>
      </c>
      <c r="AD105">
        <v>9</v>
      </c>
      <c r="AE105">
        <v>235</v>
      </c>
      <c r="AF105">
        <v>43</v>
      </c>
      <c r="AG105">
        <v>161</v>
      </c>
      <c r="AH105">
        <v>69</v>
      </c>
      <c r="AI105">
        <v>3</v>
      </c>
      <c r="AJ105">
        <v>15</v>
      </c>
      <c r="AK105">
        <v>30</v>
      </c>
      <c r="AL105">
        <v>59</v>
      </c>
      <c r="AM105">
        <v>50</v>
      </c>
      <c r="AN105">
        <v>3</v>
      </c>
      <c r="AO105">
        <v>2</v>
      </c>
      <c r="AP105">
        <v>0</v>
      </c>
      <c r="AQ105">
        <v>0</v>
      </c>
      <c r="AR105">
        <v>2</v>
      </c>
      <c r="AS105">
        <v>0</v>
      </c>
      <c r="AT105">
        <v>0</v>
      </c>
      <c r="AU105">
        <v>0</v>
      </c>
      <c r="AV105">
        <v>0</v>
      </c>
      <c r="AW105">
        <v>0</v>
      </c>
      <c r="AX105">
        <v>0</v>
      </c>
      <c r="AY105">
        <v>0</v>
      </c>
      <c r="AZ105">
        <v>0</v>
      </c>
      <c r="BA105">
        <v>0</v>
      </c>
      <c r="BB105">
        <v>0</v>
      </c>
      <c r="BC105">
        <v>0</v>
      </c>
      <c r="BD105">
        <v>0</v>
      </c>
      <c r="BE105">
        <v>0</v>
      </c>
      <c r="BF105">
        <v>0</v>
      </c>
      <c r="BG105" s="18">
        <v>0</v>
      </c>
      <c r="BH105" s="18">
        <v>0</v>
      </c>
      <c r="BI105" s="18">
        <v>120</v>
      </c>
      <c r="BJ105" s="18">
        <v>1</v>
      </c>
      <c r="BK105" s="18">
        <v>324</v>
      </c>
      <c r="BL105" s="18">
        <v>1114</v>
      </c>
      <c r="BM105" s="18">
        <v>685</v>
      </c>
      <c r="BN105" s="18">
        <v>107</v>
      </c>
      <c r="BO105" s="18">
        <v>53</v>
      </c>
      <c r="BP105" s="18">
        <v>6973</v>
      </c>
      <c r="BQ105" s="18">
        <v>2108</v>
      </c>
      <c r="BR105" s="18">
        <v>0</v>
      </c>
      <c r="BS105" s="18">
        <v>72</v>
      </c>
      <c r="BT105" s="18">
        <v>618</v>
      </c>
      <c r="BU105" s="18">
        <v>2232</v>
      </c>
      <c r="BV105" s="18">
        <v>3738</v>
      </c>
      <c r="BW105" s="18">
        <v>25</v>
      </c>
      <c r="BX105" s="18">
        <v>0</v>
      </c>
      <c r="BY105" s="18">
        <v>0</v>
      </c>
    </row>
    <row r="106" spans="1:77" x14ac:dyDescent="0.25">
      <c r="A106" s="18" t="s">
        <v>405</v>
      </c>
      <c r="B106" s="18" t="s">
        <v>459</v>
      </c>
      <c r="C106" s="18" t="s">
        <v>556</v>
      </c>
      <c r="D106" s="1">
        <v>44739</v>
      </c>
      <c r="E106">
        <v>7</v>
      </c>
      <c r="F106">
        <v>0</v>
      </c>
      <c r="G106">
        <v>0</v>
      </c>
      <c r="H106">
        <v>0</v>
      </c>
      <c r="I106">
        <v>0</v>
      </c>
      <c r="J106">
        <v>5</v>
      </c>
      <c r="K106">
        <v>0</v>
      </c>
      <c r="L106">
        <v>1</v>
      </c>
      <c r="M106">
        <v>1</v>
      </c>
      <c r="N106">
        <v>0</v>
      </c>
      <c r="O106">
        <v>0</v>
      </c>
      <c r="P106">
        <v>0</v>
      </c>
      <c r="Q106">
        <v>0</v>
      </c>
      <c r="R106">
        <v>56</v>
      </c>
      <c r="S106">
        <v>52</v>
      </c>
      <c r="T106">
        <v>0</v>
      </c>
      <c r="U106">
        <v>0</v>
      </c>
      <c r="V106">
        <v>1</v>
      </c>
      <c r="W106">
        <v>274</v>
      </c>
      <c r="X106">
        <v>189</v>
      </c>
      <c r="Y106">
        <v>3</v>
      </c>
      <c r="Z106">
        <v>14</v>
      </c>
      <c r="AA106">
        <v>10</v>
      </c>
      <c r="AB106">
        <v>206</v>
      </c>
      <c r="AC106">
        <v>127</v>
      </c>
      <c r="AD106">
        <v>2</v>
      </c>
      <c r="AE106">
        <v>9</v>
      </c>
      <c r="AF106">
        <v>40</v>
      </c>
      <c r="AG106">
        <v>55</v>
      </c>
      <c r="AH106">
        <v>37</v>
      </c>
      <c r="AI106">
        <v>3</v>
      </c>
      <c r="AJ106">
        <v>2</v>
      </c>
      <c r="AK106">
        <v>4</v>
      </c>
      <c r="AL106">
        <v>1</v>
      </c>
      <c r="AM106">
        <v>0</v>
      </c>
      <c r="AN106">
        <v>0</v>
      </c>
      <c r="AO106">
        <v>0</v>
      </c>
      <c r="AP106">
        <v>0</v>
      </c>
      <c r="AQ106">
        <v>0</v>
      </c>
      <c r="AR106">
        <v>0</v>
      </c>
      <c r="AS106">
        <v>0</v>
      </c>
      <c r="AT106">
        <v>0</v>
      </c>
      <c r="AU106">
        <v>0</v>
      </c>
      <c r="AV106">
        <v>0</v>
      </c>
      <c r="AW106">
        <v>0</v>
      </c>
      <c r="AX106">
        <v>0</v>
      </c>
      <c r="AY106">
        <v>0</v>
      </c>
      <c r="AZ106">
        <v>0</v>
      </c>
      <c r="BA106">
        <v>0</v>
      </c>
      <c r="BB106">
        <v>0</v>
      </c>
      <c r="BC106">
        <v>0</v>
      </c>
      <c r="BD106">
        <v>0</v>
      </c>
      <c r="BE106">
        <v>0</v>
      </c>
      <c r="BF106">
        <v>0</v>
      </c>
      <c r="BG106" s="18">
        <v>0</v>
      </c>
      <c r="BH106" s="18">
        <v>0</v>
      </c>
      <c r="BI106" s="18">
        <v>5</v>
      </c>
      <c r="BJ106" s="18">
        <v>0</v>
      </c>
      <c r="BK106" s="18">
        <v>54</v>
      </c>
      <c r="BL106" s="18">
        <v>240</v>
      </c>
      <c r="BM106" s="18">
        <v>153</v>
      </c>
      <c r="BN106" s="18">
        <v>46</v>
      </c>
      <c r="BO106" s="18">
        <v>1</v>
      </c>
      <c r="BP106" s="18">
        <v>2305</v>
      </c>
      <c r="BQ106" s="18">
        <v>835</v>
      </c>
      <c r="BR106" s="18">
        <v>0</v>
      </c>
      <c r="BS106" s="18">
        <v>8</v>
      </c>
      <c r="BT106" s="18">
        <v>101</v>
      </c>
      <c r="BU106" s="18">
        <v>728</v>
      </c>
      <c r="BV106" s="18">
        <v>1374</v>
      </c>
      <c r="BW106" s="18">
        <v>1</v>
      </c>
      <c r="BX106" s="18">
        <v>0</v>
      </c>
      <c r="BY106" s="18">
        <v>0</v>
      </c>
    </row>
    <row r="107" spans="1:77" x14ac:dyDescent="0.25">
      <c r="A107" s="18" t="s">
        <v>405</v>
      </c>
      <c r="B107" s="18" t="s">
        <v>451</v>
      </c>
      <c r="C107" s="18" t="s">
        <v>557</v>
      </c>
      <c r="D107" s="1">
        <v>44739</v>
      </c>
      <c r="E107">
        <v>34</v>
      </c>
      <c r="F107">
        <v>0</v>
      </c>
      <c r="G107">
        <v>0</v>
      </c>
      <c r="H107">
        <v>0</v>
      </c>
      <c r="I107">
        <v>0</v>
      </c>
      <c r="J107">
        <v>19</v>
      </c>
      <c r="K107">
        <v>0</v>
      </c>
      <c r="L107">
        <v>2</v>
      </c>
      <c r="M107">
        <v>0</v>
      </c>
      <c r="N107">
        <v>2</v>
      </c>
      <c r="O107">
        <v>2</v>
      </c>
      <c r="P107">
        <v>0</v>
      </c>
      <c r="Q107">
        <v>0</v>
      </c>
      <c r="R107">
        <v>83</v>
      </c>
      <c r="S107">
        <v>68</v>
      </c>
      <c r="T107">
        <v>0</v>
      </c>
      <c r="U107">
        <v>1</v>
      </c>
      <c r="V107">
        <v>2</v>
      </c>
      <c r="W107">
        <v>895</v>
      </c>
      <c r="X107">
        <v>560</v>
      </c>
      <c r="Y107">
        <v>5</v>
      </c>
      <c r="Z107">
        <v>28</v>
      </c>
      <c r="AA107">
        <v>9</v>
      </c>
      <c r="AB107">
        <v>305</v>
      </c>
      <c r="AC107">
        <v>199</v>
      </c>
      <c r="AD107">
        <v>1</v>
      </c>
      <c r="AE107">
        <v>18</v>
      </c>
      <c r="AF107">
        <v>7</v>
      </c>
      <c r="AG107">
        <v>112</v>
      </c>
      <c r="AH107">
        <v>46</v>
      </c>
      <c r="AI107">
        <v>1</v>
      </c>
      <c r="AJ107">
        <v>5</v>
      </c>
      <c r="AK107">
        <v>2</v>
      </c>
      <c r="AL107">
        <v>7</v>
      </c>
      <c r="AM107">
        <v>4</v>
      </c>
      <c r="AN107">
        <v>0</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s="18">
        <v>0</v>
      </c>
      <c r="BH107" s="18">
        <v>0</v>
      </c>
      <c r="BI107" s="18">
        <v>30</v>
      </c>
      <c r="BJ107" s="18">
        <v>2</v>
      </c>
      <c r="BK107" s="18">
        <v>78</v>
      </c>
      <c r="BL107" s="18">
        <v>833</v>
      </c>
      <c r="BM107" s="18">
        <v>276</v>
      </c>
      <c r="BN107" s="18">
        <v>98</v>
      </c>
      <c r="BO107" s="18">
        <v>7</v>
      </c>
      <c r="BP107" s="18">
        <v>3145</v>
      </c>
      <c r="BQ107" s="18">
        <v>1017</v>
      </c>
      <c r="BR107" s="18">
        <v>0</v>
      </c>
      <c r="BS107" s="18">
        <v>17</v>
      </c>
      <c r="BT107" s="18">
        <v>376</v>
      </c>
      <c r="BU107" s="18">
        <v>539</v>
      </c>
      <c r="BV107" s="18">
        <v>2078</v>
      </c>
      <c r="BW107" s="18">
        <v>3</v>
      </c>
      <c r="BX107" s="18">
        <v>0</v>
      </c>
      <c r="BY107" s="18">
        <v>0</v>
      </c>
    </row>
    <row r="108" spans="1:77" x14ac:dyDescent="0.25">
      <c r="A108" s="18" t="s">
        <v>405</v>
      </c>
      <c r="B108" s="18" t="s">
        <v>681</v>
      </c>
      <c r="C108" s="18" t="s">
        <v>682</v>
      </c>
      <c r="D108" s="1">
        <v>44739</v>
      </c>
      <c r="E108">
        <v>94</v>
      </c>
      <c r="F108">
        <v>0</v>
      </c>
      <c r="G108">
        <v>0</v>
      </c>
      <c r="H108">
        <v>1</v>
      </c>
      <c r="I108">
        <v>1</v>
      </c>
      <c r="J108">
        <v>63</v>
      </c>
      <c r="K108">
        <v>4</v>
      </c>
      <c r="L108">
        <v>2</v>
      </c>
      <c r="M108">
        <v>2</v>
      </c>
      <c r="N108">
        <v>14</v>
      </c>
      <c r="O108">
        <v>13</v>
      </c>
      <c r="P108">
        <v>0</v>
      </c>
      <c r="Q108">
        <v>0</v>
      </c>
      <c r="R108">
        <v>346</v>
      </c>
      <c r="S108">
        <v>262</v>
      </c>
      <c r="T108">
        <v>20</v>
      </c>
      <c r="U108">
        <v>4</v>
      </c>
      <c r="V108">
        <v>5</v>
      </c>
      <c r="W108">
        <v>1186</v>
      </c>
      <c r="X108">
        <v>675</v>
      </c>
      <c r="Y108">
        <v>57</v>
      </c>
      <c r="Z108">
        <v>113</v>
      </c>
      <c r="AA108">
        <v>28</v>
      </c>
      <c r="AB108">
        <v>617</v>
      </c>
      <c r="AC108">
        <v>349</v>
      </c>
      <c r="AD108">
        <v>14</v>
      </c>
      <c r="AE108">
        <v>85</v>
      </c>
      <c r="AF108">
        <v>21</v>
      </c>
      <c r="AG108">
        <v>167</v>
      </c>
      <c r="AH108">
        <v>86</v>
      </c>
      <c r="AI108">
        <v>7</v>
      </c>
      <c r="AJ108">
        <v>19</v>
      </c>
      <c r="AK108">
        <v>6</v>
      </c>
      <c r="AL108">
        <v>70</v>
      </c>
      <c r="AM108">
        <v>58</v>
      </c>
      <c r="AN108">
        <v>6</v>
      </c>
      <c r="AO108">
        <v>0</v>
      </c>
      <c r="AP108">
        <v>0</v>
      </c>
      <c r="AQ108">
        <v>0</v>
      </c>
      <c r="AR108">
        <v>0</v>
      </c>
      <c r="AS108">
        <v>0</v>
      </c>
      <c r="AT108">
        <v>0</v>
      </c>
      <c r="AU108">
        <v>0</v>
      </c>
      <c r="AV108">
        <v>0</v>
      </c>
      <c r="AW108">
        <v>0</v>
      </c>
      <c r="AX108">
        <v>0</v>
      </c>
      <c r="AY108">
        <v>0</v>
      </c>
      <c r="AZ108">
        <v>0</v>
      </c>
      <c r="BA108">
        <v>0</v>
      </c>
      <c r="BB108">
        <v>1</v>
      </c>
      <c r="BC108">
        <v>1</v>
      </c>
      <c r="BD108">
        <v>2</v>
      </c>
      <c r="BE108">
        <v>0</v>
      </c>
      <c r="BF108">
        <v>0</v>
      </c>
      <c r="BG108" s="18">
        <v>0</v>
      </c>
      <c r="BH108" s="18">
        <v>1</v>
      </c>
      <c r="BI108" s="18">
        <v>84</v>
      </c>
      <c r="BJ108" s="18">
        <v>14</v>
      </c>
      <c r="BK108" s="18">
        <v>311</v>
      </c>
      <c r="BL108" s="18">
        <v>943</v>
      </c>
      <c r="BM108" s="18">
        <v>477</v>
      </c>
      <c r="BN108" s="18">
        <v>127</v>
      </c>
      <c r="BO108" s="18">
        <v>63</v>
      </c>
      <c r="BP108" s="18">
        <v>3571</v>
      </c>
      <c r="BQ108" s="18">
        <v>1175</v>
      </c>
      <c r="BR108" s="18">
        <v>2</v>
      </c>
      <c r="BS108" s="18">
        <v>83</v>
      </c>
      <c r="BT108" s="18">
        <v>379</v>
      </c>
      <c r="BU108" s="18">
        <v>716</v>
      </c>
      <c r="BV108" s="18">
        <v>2219</v>
      </c>
      <c r="BW108" s="18">
        <v>25</v>
      </c>
      <c r="BX108" s="18">
        <v>0</v>
      </c>
      <c r="BY108" s="18">
        <v>1</v>
      </c>
    </row>
    <row r="109" spans="1:77" x14ac:dyDescent="0.25">
      <c r="A109" s="18" t="s">
        <v>405</v>
      </c>
      <c r="B109" s="18" t="s">
        <v>455</v>
      </c>
      <c r="C109" s="18" t="s">
        <v>686</v>
      </c>
      <c r="D109" s="1">
        <v>44739</v>
      </c>
      <c r="E109">
        <v>195</v>
      </c>
      <c r="F109">
        <v>1</v>
      </c>
      <c r="G109">
        <v>1</v>
      </c>
      <c r="H109">
        <v>0</v>
      </c>
      <c r="I109">
        <v>0</v>
      </c>
      <c r="J109">
        <v>128</v>
      </c>
      <c r="K109">
        <v>8</v>
      </c>
      <c r="L109">
        <v>19</v>
      </c>
      <c r="M109">
        <v>1</v>
      </c>
      <c r="N109">
        <v>0</v>
      </c>
      <c r="O109">
        <v>0</v>
      </c>
      <c r="P109">
        <v>0</v>
      </c>
      <c r="Q109">
        <v>0</v>
      </c>
      <c r="R109">
        <v>151</v>
      </c>
      <c r="S109">
        <v>97</v>
      </c>
      <c r="T109">
        <v>6</v>
      </c>
      <c r="U109">
        <v>19</v>
      </c>
      <c r="V109">
        <v>2</v>
      </c>
      <c r="W109">
        <v>1427</v>
      </c>
      <c r="X109">
        <v>878</v>
      </c>
      <c r="Y109">
        <v>51</v>
      </c>
      <c r="Z109">
        <v>166</v>
      </c>
      <c r="AA109">
        <v>14</v>
      </c>
      <c r="AB109">
        <v>1065</v>
      </c>
      <c r="AC109">
        <v>576</v>
      </c>
      <c r="AD109">
        <v>37</v>
      </c>
      <c r="AE109">
        <v>186</v>
      </c>
      <c r="AF109">
        <v>37</v>
      </c>
      <c r="AG109">
        <v>526</v>
      </c>
      <c r="AH109">
        <v>332</v>
      </c>
      <c r="AI109">
        <v>15</v>
      </c>
      <c r="AJ109">
        <v>59</v>
      </c>
      <c r="AK109">
        <v>7</v>
      </c>
      <c r="AL109">
        <v>26</v>
      </c>
      <c r="AM109">
        <v>16</v>
      </c>
      <c r="AN109">
        <v>3</v>
      </c>
      <c r="AO109">
        <v>2</v>
      </c>
      <c r="AP109">
        <v>0</v>
      </c>
      <c r="AQ109">
        <v>0</v>
      </c>
      <c r="AR109">
        <v>0</v>
      </c>
      <c r="AS109">
        <v>0</v>
      </c>
      <c r="AT109">
        <v>0</v>
      </c>
      <c r="AU109">
        <v>0</v>
      </c>
      <c r="AV109">
        <v>0</v>
      </c>
      <c r="AW109">
        <v>0</v>
      </c>
      <c r="AX109">
        <v>0</v>
      </c>
      <c r="AY109">
        <v>0</v>
      </c>
      <c r="AZ109">
        <v>0</v>
      </c>
      <c r="BA109">
        <v>0</v>
      </c>
      <c r="BB109">
        <v>0</v>
      </c>
      <c r="BC109">
        <v>0</v>
      </c>
      <c r="BD109">
        <v>0</v>
      </c>
      <c r="BE109">
        <v>0</v>
      </c>
      <c r="BF109">
        <v>0</v>
      </c>
      <c r="BG109" s="18">
        <v>1</v>
      </c>
      <c r="BH109" s="18">
        <v>0</v>
      </c>
      <c r="BI109" s="18">
        <v>159</v>
      </c>
      <c r="BJ109" s="18">
        <v>0</v>
      </c>
      <c r="BK109" s="18">
        <v>113</v>
      </c>
      <c r="BL109" s="18">
        <v>1149</v>
      </c>
      <c r="BM109" s="18">
        <v>758</v>
      </c>
      <c r="BN109" s="18">
        <v>429</v>
      </c>
      <c r="BO109" s="18">
        <v>20</v>
      </c>
      <c r="BP109" s="18">
        <v>13594</v>
      </c>
      <c r="BQ109" s="18">
        <v>6808</v>
      </c>
      <c r="BR109" s="18">
        <v>0</v>
      </c>
      <c r="BS109" s="18">
        <v>211</v>
      </c>
      <c r="BT109" s="18">
        <v>3100</v>
      </c>
      <c r="BU109" s="18">
        <v>503</v>
      </c>
      <c r="BV109" s="18">
        <v>9243</v>
      </c>
      <c r="BW109" s="18">
        <v>53</v>
      </c>
      <c r="BX109" s="18">
        <v>0</v>
      </c>
      <c r="BY109" s="18">
        <v>0</v>
      </c>
    </row>
    <row r="110" spans="1:77" x14ac:dyDescent="0.25">
      <c r="A110" s="18" t="s">
        <v>405</v>
      </c>
      <c r="B110" s="18" t="s">
        <v>459</v>
      </c>
      <c r="C110" s="18" t="s">
        <v>559</v>
      </c>
      <c r="D110" s="1">
        <v>44739</v>
      </c>
      <c r="E110">
        <v>62</v>
      </c>
      <c r="F110">
        <v>1</v>
      </c>
      <c r="G110">
        <v>0</v>
      </c>
      <c r="H110">
        <v>4</v>
      </c>
      <c r="I110">
        <v>3</v>
      </c>
      <c r="J110">
        <v>40</v>
      </c>
      <c r="K110">
        <v>6</v>
      </c>
      <c r="L110">
        <v>1</v>
      </c>
      <c r="M110">
        <v>3</v>
      </c>
      <c r="N110">
        <v>79</v>
      </c>
      <c r="O110">
        <v>62</v>
      </c>
      <c r="P110">
        <v>2</v>
      </c>
      <c r="Q110">
        <v>0</v>
      </c>
      <c r="R110">
        <v>194</v>
      </c>
      <c r="S110">
        <v>148</v>
      </c>
      <c r="T110">
        <v>21</v>
      </c>
      <c r="U110">
        <v>3</v>
      </c>
      <c r="V110">
        <v>7</v>
      </c>
      <c r="W110">
        <v>905</v>
      </c>
      <c r="X110">
        <v>523</v>
      </c>
      <c r="Y110">
        <v>67</v>
      </c>
      <c r="Z110">
        <v>42</v>
      </c>
      <c r="AA110">
        <v>24</v>
      </c>
      <c r="AB110">
        <v>438</v>
      </c>
      <c r="AC110">
        <v>215</v>
      </c>
      <c r="AD110">
        <v>77</v>
      </c>
      <c r="AE110">
        <v>11</v>
      </c>
      <c r="AF110">
        <v>33</v>
      </c>
      <c r="AG110">
        <v>82</v>
      </c>
      <c r="AH110">
        <v>29</v>
      </c>
      <c r="AI110">
        <v>4</v>
      </c>
      <c r="AJ110">
        <v>6</v>
      </c>
      <c r="AK110">
        <v>12</v>
      </c>
      <c r="AL110">
        <v>63</v>
      </c>
      <c r="AM110">
        <v>48</v>
      </c>
      <c r="AN110">
        <v>6</v>
      </c>
      <c r="AO110">
        <v>0</v>
      </c>
      <c r="AP110">
        <v>2</v>
      </c>
      <c r="AQ110">
        <v>0</v>
      </c>
      <c r="AR110">
        <v>1</v>
      </c>
      <c r="AS110">
        <v>0</v>
      </c>
      <c r="AT110">
        <v>0</v>
      </c>
      <c r="AU110">
        <v>0</v>
      </c>
      <c r="AV110">
        <v>1</v>
      </c>
      <c r="AW110">
        <v>0</v>
      </c>
      <c r="AX110">
        <v>0</v>
      </c>
      <c r="AY110">
        <v>0</v>
      </c>
      <c r="AZ110">
        <v>0</v>
      </c>
      <c r="BA110">
        <v>0</v>
      </c>
      <c r="BB110">
        <v>0</v>
      </c>
      <c r="BC110">
        <v>0</v>
      </c>
      <c r="BD110">
        <v>0</v>
      </c>
      <c r="BE110">
        <v>0</v>
      </c>
      <c r="BF110">
        <v>0</v>
      </c>
      <c r="BG110" s="18">
        <v>0</v>
      </c>
      <c r="BH110" s="18">
        <v>3</v>
      </c>
      <c r="BI110" s="18">
        <v>52</v>
      </c>
      <c r="BJ110" s="18">
        <v>72</v>
      </c>
      <c r="BK110" s="18">
        <v>162</v>
      </c>
      <c r="BL110" s="18">
        <v>742</v>
      </c>
      <c r="BM110" s="18">
        <v>305</v>
      </c>
      <c r="BN110" s="18">
        <v>57</v>
      </c>
      <c r="BO110" s="18">
        <v>54</v>
      </c>
      <c r="BP110" s="18">
        <v>3754</v>
      </c>
      <c r="BQ110" s="18">
        <v>1062</v>
      </c>
      <c r="BR110" s="18">
        <v>0</v>
      </c>
      <c r="BS110" s="18">
        <v>197</v>
      </c>
      <c r="BT110" s="18">
        <v>115</v>
      </c>
      <c r="BU110" s="18">
        <v>1112</v>
      </c>
      <c r="BV110" s="18">
        <v>2150</v>
      </c>
      <c r="BW110" s="18">
        <v>11</v>
      </c>
      <c r="BX110" s="18">
        <v>0</v>
      </c>
      <c r="BY110" s="18">
        <v>2</v>
      </c>
    </row>
    <row r="111" spans="1:77" x14ac:dyDescent="0.25">
      <c r="A111" s="18" t="s">
        <v>405</v>
      </c>
      <c r="B111" s="18" t="s">
        <v>681</v>
      </c>
      <c r="C111" s="18" t="s">
        <v>693</v>
      </c>
      <c r="D111" s="1">
        <v>44739</v>
      </c>
      <c r="E111">
        <v>73</v>
      </c>
      <c r="F111">
        <v>0</v>
      </c>
      <c r="G111">
        <v>0</v>
      </c>
      <c r="H111">
        <v>0</v>
      </c>
      <c r="I111">
        <v>0</v>
      </c>
      <c r="J111">
        <v>39</v>
      </c>
      <c r="K111">
        <v>12</v>
      </c>
      <c r="L111">
        <v>0</v>
      </c>
      <c r="M111">
        <v>1</v>
      </c>
      <c r="N111">
        <v>1</v>
      </c>
      <c r="O111">
        <v>1</v>
      </c>
      <c r="P111">
        <v>0</v>
      </c>
      <c r="Q111">
        <v>0</v>
      </c>
      <c r="R111">
        <v>312</v>
      </c>
      <c r="S111">
        <v>243</v>
      </c>
      <c r="T111">
        <v>34</v>
      </c>
      <c r="U111">
        <v>0</v>
      </c>
      <c r="V111">
        <v>3</v>
      </c>
      <c r="W111">
        <v>956</v>
      </c>
      <c r="X111">
        <v>508</v>
      </c>
      <c r="Y111">
        <v>163</v>
      </c>
      <c r="Z111">
        <v>13</v>
      </c>
      <c r="AA111">
        <v>53</v>
      </c>
      <c r="AB111">
        <v>805</v>
      </c>
      <c r="AC111">
        <v>367</v>
      </c>
      <c r="AD111">
        <v>193</v>
      </c>
      <c r="AE111">
        <v>9</v>
      </c>
      <c r="AF111">
        <v>68</v>
      </c>
      <c r="AG111">
        <v>160</v>
      </c>
      <c r="AH111">
        <v>79</v>
      </c>
      <c r="AI111">
        <v>8</v>
      </c>
      <c r="AJ111">
        <v>19</v>
      </c>
      <c r="AK111">
        <v>11</v>
      </c>
      <c r="AL111">
        <v>34</v>
      </c>
      <c r="AM111">
        <v>24</v>
      </c>
      <c r="AN111">
        <v>4</v>
      </c>
      <c r="AO111">
        <v>0</v>
      </c>
      <c r="AP111">
        <v>0</v>
      </c>
      <c r="AQ111">
        <v>0</v>
      </c>
      <c r="AR111">
        <v>0</v>
      </c>
      <c r="AS111">
        <v>0</v>
      </c>
      <c r="AT111">
        <v>0</v>
      </c>
      <c r="AU111">
        <v>0</v>
      </c>
      <c r="AV111">
        <v>0</v>
      </c>
      <c r="AW111">
        <v>0</v>
      </c>
      <c r="AX111">
        <v>0</v>
      </c>
      <c r="AY111">
        <v>0</v>
      </c>
      <c r="AZ111">
        <v>0</v>
      </c>
      <c r="BA111">
        <v>0</v>
      </c>
      <c r="BB111">
        <v>0</v>
      </c>
      <c r="BC111">
        <v>0</v>
      </c>
      <c r="BD111">
        <v>0</v>
      </c>
      <c r="BE111">
        <v>0</v>
      </c>
      <c r="BF111">
        <v>0</v>
      </c>
      <c r="BG111" s="18">
        <v>0</v>
      </c>
      <c r="BH111" s="18">
        <v>0</v>
      </c>
      <c r="BI111" s="18">
        <v>57</v>
      </c>
      <c r="BJ111" s="18">
        <v>1</v>
      </c>
      <c r="BK111" s="18">
        <v>273</v>
      </c>
      <c r="BL111" s="18">
        <v>695</v>
      </c>
      <c r="BM111" s="18">
        <v>514</v>
      </c>
      <c r="BN111" s="18">
        <v>116</v>
      </c>
      <c r="BO111" s="18">
        <v>28</v>
      </c>
      <c r="BP111" s="18">
        <v>6202</v>
      </c>
      <c r="BQ111" s="18">
        <v>1947</v>
      </c>
      <c r="BR111" s="18">
        <v>0</v>
      </c>
      <c r="BS111" s="18">
        <v>276</v>
      </c>
      <c r="BT111" s="18">
        <v>177</v>
      </c>
      <c r="BU111" s="18">
        <v>2231</v>
      </c>
      <c r="BV111" s="18">
        <v>3257</v>
      </c>
      <c r="BW111" s="18">
        <v>18</v>
      </c>
      <c r="BX111" s="18">
        <v>0</v>
      </c>
      <c r="BY111" s="18">
        <v>0</v>
      </c>
    </row>
    <row r="112" spans="1:77" x14ac:dyDescent="0.25">
      <c r="A112" s="18" t="s">
        <v>405</v>
      </c>
      <c r="B112" s="18" t="s">
        <v>673</v>
      </c>
      <c r="C112" s="18" t="s">
        <v>695</v>
      </c>
      <c r="D112" s="1">
        <v>44739</v>
      </c>
      <c r="E112">
        <v>95</v>
      </c>
      <c r="F112">
        <v>0</v>
      </c>
      <c r="G112">
        <v>0</v>
      </c>
      <c r="H112">
        <v>0</v>
      </c>
      <c r="I112">
        <v>0</v>
      </c>
      <c r="J112">
        <v>60</v>
      </c>
      <c r="K112">
        <v>1</v>
      </c>
      <c r="L112">
        <v>9</v>
      </c>
      <c r="M112">
        <v>3</v>
      </c>
      <c r="N112">
        <v>0</v>
      </c>
      <c r="O112">
        <v>0</v>
      </c>
      <c r="P112">
        <v>0</v>
      </c>
      <c r="Q112">
        <v>0</v>
      </c>
      <c r="R112">
        <v>363</v>
      </c>
      <c r="S112">
        <v>287</v>
      </c>
      <c r="T112">
        <v>7</v>
      </c>
      <c r="U112">
        <v>15</v>
      </c>
      <c r="V112">
        <v>4</v>
      </c>
      <c r="W112">
        <v>1260</v>
      </c>
      <c r="X112">
        <v>754</v>
      </c>
      <c r="Y112">
        <v>10</v>
      </c>
      <c r="Z112">
        <v>134</v>
      </c>
      <c r="AA112">
        <v>35</v>
      </c>
      <c r="AB112">
        <v>873</v>
      </c>
      <c r="AC112">
        <v>462</v>
      </c>
      <c r="AD112">
        <v>2</v>
      </c>
      <c r="AE112">
        <v>19</v>
      </c>
      <c r="AF112">
        <v>189</v>
      </c>
      <c r="AG112">
        <v>188</v>
      </c>
      <c r="AH112">
        <v>80</v>
      </c>
      <c r="AI112">
        <v>0</v>
      </c>
      <c r="AJ112">
        <v>10</v>
      </c>
      <c r="AK112">
        <v>21</v>
      </c>
      <c r="AL112">
        <v>27</v>
      </c>
      <c r="AM112">
        <v>22</v>
      </c>
      <c r="AN112">
        <v>0</v>
      </c>
      <c r="AO112">
        <v>2</v>
      </c>
      <c r="AP112">
        <v>0</v>
      </c>
      <c r="AQ112">
        <v>0</v>
      </c>
      <c r="AR112">
        <v>0</v>
      </c>
      <c r="AS112">
        <v>0</v>
      </c>
      <c r="AT112">
        <v>0</v>
      </c>
      <c r="AU112">
        <v>0</v>
      </c>
      <c r="AV112">
        <v>0</v>
      </c>
      <c r="AW112">
        <v>0</v>
      </c>
      <c r="AX112">
        <v>0</v>
      </c>
      <c r="AY112">
        <v>0</v>
      </c>
      <c r="AZ112">
        <v>0</v>
      </c>
      <c r="BA112">
        <v>0</v>
      </c>
      <c r="BB112">
        <v>0</v>
      </c>
      <c r="BC112">
        <v>0</v>
      </c>
      <c r="BD112">
        <v>0</v>
      </c>
      <c r="BE112">
        <v>0</v>
      </c>
      <c r="BF112">
        <v>0</v>
      </c>
      <c r="BG112" s="18">
        <v>0</v>
      </c>
      <c r="BH112" s="18">
        <v>0</v>
      </c>
      <c r="BI112" s="18">
        <v>78</v>
      </c>
      <c r="BJ112" s="18">
        <v>0</v>
      </c>
      <c r="BK112" s="18">
        <v>334</v>
      </c>
      <c r="BL112" s="18">
        <v>1054</v>
      </c>
      <c r="BM112" s="18">
        <v>646</v>
      </c>
      <c r="BN112" s="18">
        <v>147</v>
      </c>
      <c r="BO112" s="18">
        <v>25</v>
      </c>
      <c r="BP112" s="18">
        <v>4830</v>
      </c>
      <c r="BQ112" s="18">
        <v>1757</v>
      </c>
      <c r="BR112" s="18">
        <v>0</v>
      </c>
      <c r="BS112" s="18">
        <v>15</v>
      </c>
      <c r="BT112" s="18">
        <v>91</v>
      </c>
      <c r="BU112" s="18">
        <v>1451</v>
      </c>
      <c r="BV112" s="18">
        <v>3119</v>
      </c>
      <c r="BW112" s="18">
        <v>6</v>
      </c>
      <c r="BX112" s="18">
        <v>0</v>
      </c>
      <c r="BY112" s="18">
        <v>0</v>
      </c>
    </row>
    <row r="113" spans="1:77" x14ac:dyDescent="0.25">
      <c r="A113" s="18" t="s">
        <v>405</v>
      </c>
      <c r="B113" s="18" t="s">
        <v>459</v>
      </c>
      <c r="C113" s="18" t="s">
        <v>460</v>
      </c>
      <c r="D113" s="1">
        <v>44739</v>
      </c>
      <c r="E113">
        <v>37</v>
      </c>
      <c r="F113">
        <v>1</v>
      </c>
      <c r="G113">
        <v>1</v>
      </c>
      <c r="H113">
        <v>1</v>
      </c>
      <c r="I113">
        <v>1</v>
      </c>
      <c r="J113">
        <v>25</v>
      </c>
      <c r="K113">
        <v>1</v>
      </c>
      <c r="L113">
        <v>3</v>
      </c>
      <c r="M113">
        <v>1</v>
      </c>
      <c r="N113">
        <v>1</v>
      </c>
      <c r="O113">
        <v>1</v>
      </c>
      <c r="P113">
        <v>0</v>
      </c>
      <c r="Q113">
        <v>0</v>
      </c>
      <c r="R113">
        <v>139</v>
      </c>
      <c r="S113">
        <v>96</v>
      </c>
      <c r="T113">
        <v>11</v>
      </c>
      <c r="U113">
        <v>1</v>
      </c>
      <c r="V113">
        <v>6</v>
      </c>
      <c r="W113">
        <v>817</v>
      </c>
      <c r="X113">
        <v>513</v>
      </c>
      <c r="Y113">
        <v>22</v>
      </c>
      <c r="Z113">
        <v>57</v>
      </c>
      <c r="AA113">
        <v>18</v>
      </c>
      <c r="AB113">
        <v>379</v>
      </c>
      <c r="AC113">
        <v>198</v>
      </c>
      <c r="AD113">
        <v>8</v>
      </c>
      <c r="AE113">
        <v>58</v>
      </c>
      <c r="AF113">
        <v>33</v>
      </c>
      <c r="AG113">
        <v>83</v>
      </c>
      <c r="AH113">
        <v>30</v>
      </c>
      <c r="AI113">
        <v>2</v>
      </c>
      <c r="AJ113">
        <v>5</v>
      </c>
      <c r="AK113">
        <v>7</v>
      </c>
      <c r="AL113">
        <v>10</v>
      </c>
      <c r="AM113">
        <v>7</v>
      </c>
      <c r="AN113">
        <v>1</v>
      </c>
      <c r="AO113">
        <v>1</v>
      </c>
      <c r="AP113">
        <v>0</v>
      </c>
      <c r="AQ113">
        <v>0</v>
      </c>
      <c r="AR113">
        <v>0</v>
      </c>
      <c r="AS113">
        <v>0</v>
      </c>
      <c r="AT113">
        <v>0</v>
      </c>
      <c r="AU113">
        <v>0</v>
      </c>
      <c r="AV113">
        <v>0</v>
      </c>
      <c r="AW113">
        <v>0</v>
      </c>
      <c r="AX113">
        <v>0</v>
      </c>
      <c r="AY113">
        <v>0</v>
      </c>
      <c r="AZ113">
        <v>0</v>
      </c>
      <c r="BA113">
        <v>0</v>
      </c>
      <c r="BB113">
        <v>0</v>
      </c>
      <c r="BC113">
        <v>0</v>
      </c>
      <c r="BD113">
        <v>0</v>
      </c>
      <c r="BE113">
        <v>0</v>
      </c>
      <c r="BF113">
        <v>0</v>
      </c>
      <c r="BG113" s="18">
        <v>1</v>
      </c>
      <c r="BH113" s="18">
        <v>1</v>
      </c>
      <c r="BI113" s="18">
        <v>31</v>
      </c>
      <c r="BJ113" s="18">
        <v>1</v>
      </c>
      <c r="BK113" s="18">
        <v>114</v>
      </c>
      <c r="BL113" s="18">
        <v>697</v>
      </c>
      <c r="BM113" s="18">
        <v>269</v>
      </c>
      <c r="BN113" s="18">
        <v>65</v>
      </c>
      <c r="BO113" s="18">
        <v>8</v>
      </c>
      <c r="BP113" s="18">
        <v>2649</v>
      </c>
      <c r="BQ113" s="18">
        <v>944</v>
      </c>
      <c r="BR113" s="18">
        <v>0</v>
      </c>
      <c r="BS113" s="18">
        <v>24</v>
      </c>
      <c r="BT113" s="18">
        <v>184</v>
      </c>
      <c r="BU113" s="18">
        <v>653</v>
      </c>
      <c r="BV113" s="18">
        <v>1665</v>
      </c>
      <c r="BW113" s="18">
        <v>5</v>
      </c>
      <c r="BX113" s="18">
        <v>0</v>
      </c>
      <c r="BY113" s="18">
        <v>0</v>
      </c>
    </row>
    <row r="114" spans="1:77" x14ac:dyDescent="0.25">
      <c r="A114" s="18" t="s">
        <v>405</v>
      </c>
      <c r="B114" s="18" t="s">
        <v>451</v>
      </c>
      <c r="C114" s="18" t="s">
        <v>563</v>
      </c>
      <c r="D114" s="1">
        <v>44739</v>
      </c>
      <c r="E114">
        <v>11</v>
      </c>
      <c r="F114">
        <v>1</v>
      </c>
      <c r="G114">
        <v>0</v>
      </c>
      <c r="H114">
        <v>0</v>
      </c>
      <c r="I114">
        <v>0</v>
      </c>
      <c r="J114">
        <v>4</v>
      </c>
      <c r="K114">
        <v>0</v>
      </c>
      <c r="L114">
        <v>4</v>
      </c>
      <c r="M114">
        <v>0</v>
      </c>
      <c r="N114">
        <v>0</v>
      </c>
      <c r="O114">
        <v>0</v>
      </c>
      <c r="P114">
        <v>0</v>
      </c>
      <c r="Q114">
        <v>0</v>
      </c>
      <c r="R114">
        <v>29</v>
      </c>
      <c r="S114">
        <v>11</v>
      </c>
      <c r="T114">
        <v>2</v>
      </c>
      <c r="U114">
        <v>8</v>
      </c>
      <c r="V114">
        <v>5</v>
      </c>
      <c r="W114">
        <v>161</v>
      </c>
      <c r="X114">
        <v>53</v>
      </c>
      <c r="Y114">
        <v>0</v>
      </c>
      <c r="Z114">
        <v>45</v>
      </c>
      <c r="AA114">
        <v>14</v>
      </c>
      <c r="AB114">
        <v>194</v>
      </c>
      <c r="AC114">
        <v>56</v>
      </c>
      <c r="AD114">
        <v>0</v>
      </c>
      <c r="AE114">
        <v>69</v>
      </c>
      <c r="AF114">
        <v>30</v>
      </c>
      <c r="AG114">
        <v>19</v>
      </c>
      <c r="AH114">
        <v>7</v>
      </c>
      <c r="AI114">
        <v>0</v>
      </c>
      <c r="AJ114">
        <v>1</v>
      </c>
      <c r="AK114">
        <v>5</v>
      </c>
      <c r="AL114">
        <v>1</v>
      </c>
      <c r="AM114">
        <v>1</v>
      </c>
      <c r="AN114">
        <v>0</v>
      </c>
      <c r="AO114">
        <v>0</v>
      </c>
      <c r="AP114">
        <v>0</v>
      </c>
      <c r="AQ114">
        <v>0</v>
      </c>
      <c r="AR114">
        <v>0</v>
      </c>
      <c r="AS114">
        <v>1</v>
      </c>
      <c r="AT114">
        <v>0</v>
      </c>
      <c r="AU114">
        <v>0</v>
      </c>
      <c r="AV114">
        <v>0</v>
      </c>
      <c r="AW114">
        <v>0</v>
      </c>
      <c r="AX114">
        <v>0</v>
      </c>
      <c r="AY114">
        <v>0</v>
      </c>
      <c r="AZ114">
        <v>0</v>
      </c>
      <c r="BA114">
        <v>0</v>
      </c>
      <c r="BB114">
        <v>0</v>
      </c>
      <c r="BC114">
        <v>0</v>
      </c>
      <c r="BD114">
        <v>0</v>
      </c>
      <c r="BE114">
        <v>0</v>
      </c>
      <c r="BF114">
        <v>0</v>
      </c>
      <c r="BG114" s="18">
        <v>0</v>
      </c>
      <c r="BH114" s="18">
        <v>0</v>
      </c>
      <c r="BI114" s="18">
        <v>7</v>
      </c>
      <c r="BJ114" s="18">
        <v>0</v>
      </c>
      <c r="BK114" s="18">
        <v>14</v>
      </c>
      <c r="BL114" s="18">
        <v>89</v>
      </c>
      <c r="BM114" s="18">
        <v>94</v>
      </c>
      <c r="BN114" s="18">
        <v>12</v>
      </c>
      <c r="BO114" s="18">
        <v>1</v>
      </c>
      <c r="BP114" s="18">
        <v>1355</v>
      </c>
      <c r="BQ114" s="18">
        <v>196</v>
      </c>
      <c r="BR114" s="18">
        <v>0</v>
      </c>
      <c r="BS114" s="18">
        <v>3</v>
      </c>
      <c r="BT114" s="18">
        <v>86</v>
      </c>
      <c r="BU114" s="18">
        <v>765</v>
      </c>
      <c r="BV114" s="18">
        <v>442</v>
      </c>
      <c r="BW114" s="18">
        <v>0</v>
      </c>
      <c r="BX114" s="18">
        <v>0</v>
      </c>
      <c r="BY114" s="18">
        <v>0</v>
      </c>
    </row>
    <row r="115" spans="1:77" x14ac:dyDescent="0.25">
      <c r="A115" s="18" t="s">
        <v>405</v>
      </c>
      <c r="B115" s="18" t="s">
        <v>455</v>
      </c>
      <c r="C115" s="18" t="s">
        <v>461</v>
      </c>
      <c r="D115" s="1">
        <v>44739</v>
      </c>
      <c r="E115">
        <v>114</v>
      </c>
      <c r="F115">
        <v>1</v>
      </c>
      <c r="G115">
        <v>1</v>
      </c>
      <c r="H115">
        <v>7</v>
      </c>
      <c r="I115">
        <v>6</v>
      </c>
      <c r="J115">
        <v>67</v>
      </c>
      <c r="K115">
        <v>23</v>
      </c>
      <c r="L115">
        <v>2</v>
      </c>
      <c r="M115">
        <v>1</v>
      </c>
      <c r="N115">
        <v>53</v>
      </c>
      <c r="O115">
        <v>44</v>
      </c>
      <c r="P115">
        <v>4</v>
      </c>
      <c r="Q115">
        <v>0</v>
      </c>
      <c r="R115">
        <v>245</v>
      </c>
      <c r="S115">
        <v>128</v>
      </c>
      <c r="T115">
        <v>64</v>
      </c>
      <c r="U115">
        <v>2</v>
      </c>
      <c r="V115">
        <v>10</v>
      </c>
      <c r="W115">
        <v>1384</v>
      </c>
      <c r="X115">
        <v>604</v>
      </c>
      <c r="Y115">
        <v>383</v>
      </c>
      <c r="Z115">
        <v>22</v>
      </c>
      <c r="AA115">
        <v>42</v>
      </c>
      <c r="AB115">
        <v>1106</v>
      </c>
      <c r="AC115">
        <v>409</v>
      </c>
      <c r="AD115">
        <v>381</v>
      </c>
      <c r="AE115">
        <v>14</v>
      </c>
      <c r="AF115">
        <v>69</v>
      </c>
      <c r="AG115">
        <v>124</v>
      </c>
      <c r="AH115">
        <v>51</v>
      </c>
      <c r="AI115">
        <v>6</v>
      </c>
      <c r="AJ115">
        <v>9</v>
      </c>
      <c r="AK115">
        <v>21</v>
      </c>
      <c r="AL115">
        <v>26</v>
      </c>
      <c r="AM115">
        <v>23</v>
      </c>
      <c r="AN115">
        <v>1</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s="18">
        <v>1</v>
      </c>
      <c r="BH115" s="18">
        <v>7</v>
      </c>
      <c r="BI115" s="18">
        <v>85</v>
      </c>
      <c r="BJ115" s="18">
        <v>48</v>
      </c>
      <c r="BK115" s="18">
        <v>162</v>
      </c>
      <c r="BL115" s="18">
        <v>884</v>
      </c>
      <c r="BM115" s="18">
        <v>609</v>
      </c>
      <c r="BN115" s="18">
        <v>85</v>
      </c>
      <c r="BO115" s="18">
        <v>25</v>
      </c>
      <c r="BP115" s="18">
        <v>6369</v>
      </c>
      <c r="BQ115" s="18">
        <v>1452</v>
      </c>
      <c r="BR115" s="18">
        <v>0</v>
      </c>
      <c r="BS115" s="18">
        <v>508</v>
      </c>
      <c r="BT115" s="18">
        <v>189</v>
      </c>
      <c r="BU115" s="18">
        <v>2755</v>
      </c>
      <c r="BV115" s="18">
        <v>2681</v>
      </c>
      <c r="BW115" s="18">
        <v>19</v>
      </c>
      <c r="BX115" s="18">
        <v>0</v>
      </c>
      <c r="BY115" s="18">
        <v>2</v>
      </c>
    </row>
    <row r="116" spans="1:77" x14ac:dyDescent="0.25">
      <c r="A116" s="18" t="s">
        <v>463</v>
      </c>
      <c r="B116" s="18" t="s">
        <v>468</v>
      </c>
      <c r="C116" s="18" t="s">
        <v>565</v>
      </c>
      <c r="D116" s="1">
        <v>44739</v>
      </c>
      <c r="E116">
        <v>71</v>
      </c>
      <c r="F116">
        <v>0</v>
      </c>
      <c r="G116">
        <v>0</v>
      </c>
      <c r="H116">
        <v>0</v>
      </c>
      <c r="I116">
        <v>0</v>
      </c>
      <c r="J116">
        <v>55</v>
      </c>
      <c r="K116">
        <v>2</v>
      </c>
      <c r="L116">
        <v>3</v>
      </c>
      <c r="M116">
        <v>1</v>
      </c>
      <c r="N116">
        <v>3</v>
      </c>
      <c r="O116">
        <v>3</v>
      </c>
      <c r="P116">
        <v>0</v>
      </c>
      <c r="Q116">
        <v>0</v>
      </c>
      <c r="R116">
        <v>268</v>
      </c>
      <c r="S116">
        <v>220</v>
      </c>
      <c r="T116">
        <v>7</v>
      </c>
      <c r="U116">
        <v>11</v>
      </c>
      <c r="V116">
        <v>0</v>
      </c>
      <c r="W116">
        <v>855</v>
      </c>
      <c r="X116">
        <v>530</v>
      </c>
      <c r="Y116">
        <v>21</v>
      </c>
      <c r="Z116">
        <v>93</v>
      </c>
      <c r="AA116">
        <v>6</v>
      </c>
      <c r="AB116">
        <v>521</v>
      </c>
      <c r="AC116">
        <v>291</v>
      </c>
      <c r="AD116">
        <v>6</v>
      </c>
      <c r="AE116">
        <v>81</v>
      </c>
      <c r="AF116">
        <v>35</v>
      </c>
      <c r="AG116">
        <v>139</v>
      </c>
      <c r="AH116">
        <v>68</v>
      </c>
      <c r="AI116">
        <v>1</v>
      </c>
      <c r="AJ116">
        <v>17</v>
      </c>
      <c r="AK116">
        <v>1</v>
      </c>
      <c r="AL116">
        <v>19</v>
      </c>
      <c r="AM116">
        <v>15</v>
      </c>
      <c r="AN116">
        <v>2</v>
      </c>
      <c r="AO116">
        <v>0</v>
      </c>
      <c r="AP116">
        <v>0</v>
      </c>
      <c r="AQ116">
        <v>0</v>
      </c>
      <c r="AR116">
        <v>0</v>
      </c>
      <c r="AS116">
        <v>0</v>
      </c>
      <c r="AT116">
        <v>0</v>
      </c>
      <c r="AU116">
        <v>0</v>
      </c>
      <c r="AV116">
        <v>0</v>
      </c>
      <c r="AW116">
        <v>0</v>
      </c>
      <c r="AX116">
        <v>0</v>
      </c>
      <c r="AY116">
        <v>0</v>
      </c>
      <c r="AZ116">
        <v>0</v>
      </c>
      <c r="BA116">
        <v>0</v>
      </c>
      <c r="BB116">
        <v>0</v>
      </c>
      <c r="BC116">
        <v>0</v>
      </c>
      <c r="BD116">
        <v>0</v>
      </c>
      <c r="BE116">
        <v>0</v>
      </c>
      <c r="BF116">
        <v>0</v>
      </c>
      <c r="BG116" s="18">
        <v>0</v>
      </c>
      <c r="BH116" s="18">
        <v>0</v>
      </c>
      <c r="BI116" s="18">
        <v>64</v>
      </c>
      <c r="BJ116" s="18">
        <v>3</v>
      </c>
      <c r="BK116" s="18">
        <v>243</v>
      </c>
      <c r="BL116" s="18">
        <v>707</v>
      </c>
      <c r="BM116" s="18">
        <v>385</v>
      </c>
      <c r="BN116" s="18">
        <v>115</v>
      </c>
      <c r="BO116" s="18">
        <v>17</v>
      </c>
      <c r="BP116" s="18">
        <v>3524</v>
      </c>
      <c r="BQ116" s="18">
        <v>1470</v>
      </c>
      <c r="BR116" s="18">
        <v>0</v>
      </c>
      <c r="BS116" s="18">
        <v>25</v>
      </c>
      <c r="BT116" s="18">
        <v>782</v>
      </c>
      <c r="BU116" s="18">
        <v>281</v>
      </c>
      <c r="BV116" s="18">
        <v>2311</v>
      </c>
      <c r="BW116" s="18">
        <v>19</v>
      </c>
      <c r="BX116" s="18">
        <v>0</v>
      </c>
      <c r="BY116" s="18">
        <v>0</v>
      </c>
    </row>
    <row r="117" spans="1:77" x14ac:dyDescent="0.25">
      <c r="A117" s="18" t="s">
        <v>463</v>
      </c>
      <c r="B117" s="18" t="s">
        <v>465</v>
      </c>
      <c r="C117" s="18" t="s">
        <v>606</v>
      </c>
      <c r="D117" s="1">
        <v>44739</v>
      </c>
      <c r="E117">
        <v>88</v>
      </c>
      <c r="F117">
        <v>1</v>
      </c>
      <c r="G117">
        <v>1</v>
      </c>
      <c r="H117">
        <v>0</v>
      </c>
      <c r="I117">
        <v>0</v>
      </c>
      <c r="J117">
        <v>55</v>
      </c>
      <c r="K117">
        <v>4</v>
      </c>
      <c r="L117">
        <v>7</v>
      </c>
      <c r="M117">
        <v>3</v>
      </c>
      <c r="N117">
        <v>0</v>
      </c>
      <c r="O117">
        <v>0</v>
      </c>
      <c r="P117">
        <v>0</v>
      </c>
      <c r="Q117">
        <v>0</v>
      </c>
      <c r="R117">
        <v>214</v>
      </c>
      <c r="S117">
        <v>159</v>
      </c>
      <c r="T117">
        <v>13</v>
      </c>
      <c r="U117">
        <v>7</v>
      </c>
      <c r="V117">
        <v>2</v>
      </c>
      <c r="W117">
        <v>714</v>
      </c>
      <c r="X117">
        <v>381</v>
      </c>
      <c r="Y117">
        <v>11</v>
      </c>
      <c r="Z117">
        <v>115</v>
      </c>
      <c r="AA117">
        <v>6</v>
      </c>
      <c r="AB117">
        <v>411</v>
      </c>
      <c r="AC117">
        <v>202</v>
      </c>
      <c r="AD117">
        <v>3</v>
      </c>
      <c r="AE117">
        <v>70</v>
      </c>
      <c r="AF117">
        <v>29</v>
      </c>
      <c r="AG117">
        <v>66</v>
      </c>
      <c r="AH117">
        <v>25</v>
      </c>
      <c r="AI117">
        <v>0</v>
      </c>
      <c r="AJ117">
        <v>16</v>
      </c>
      <c r="AK117">
        <v>1</v>
      </c>
      <c r="AL117">
        <v>6</v>
      </c>
      <c r="AM117">
        <v>5</v>
      </c>
      <c r="AN117">
        <v>0</v>
      </c>
      <c r="AO117">
        <v>0</v>
      </c>
      <c r="AP117">
        <v>0</v>
      </c>
      <c r="AQ117">
        <v>0</v>
      </c>
      <c r="AR117">
        <v>0</v>
      </c>
      <c r="AS117">
        <v>0</v>
      </c>
      <c r="AT117">
        <v>0</v>
      </c>
      <c r="AU117">
        <v>0</v>
      </c>
      <c r="AV117">
        <v>0</v>
      </c>
      <c r="AW117">
        <v>0</v>
      </c>
      <c r="AX117">
        <v>0</v>
      </c>
      <c r="AY117">
        <v>0</v>
      </c>
      <c r="AZ117">
        <v>0</v>
      </c>
      <c r="BA117">
        <v>0</v>
      </c>
      <c r="BB117">
        <v>0</v>
      </c>
      <c r="BC117">
        <v>0</v>
      </c>
      <c r="BD117">
        <v>0</v>
      </c>
      <c r="BE117">
        <v>0</v>
      </c>
      <c r="BF117">
        <v>0</v>
      </c>
      <c r="BG117" s="18">
        <v>1</v>
      </c>
      <c r="BH117" s="18">
        <v>0</v>
      </c>
      <c r="BI117" s="18">
        <v>71</v>
      </c>
      <c r="BJ117" s="18">
        <v>0</v>
      </c>
      <c r="BK117" s="18">
        <v>188</v>
      </c>
      <c r="BL117" s="18">
        <v>559</v>
      </c>
      <c r="BM117" s="18">
        <v>303</v>
      </c>
      <c r="BN117" s="18">
        <v>43</v>
      </c>
      <c r="BO117" s="18">
        <v>5</v>
      </c>
      <c r="BP117" s="18">
        <v>2844</v>
      </c>
      <c r="BQ117" s="18">
        <v>870</v>
      </c>
      <c r="BR117" s="18">
        <v>0</v>
      </c>
      <c r="BS117" s="18">
        <v>34</v>
      </c>
      <c r="BT117" s="18">
        <v>768</v>
      </c>
      <c r="BU117" s="18">
        <v>197</v>
      </c>
      <c r="BV117" s="18">
        <v>1723</v>
      </c>
      <c r="BW117" s="18">
        <v>15</v>
      </c>
      <c r="BX117" s="18">
        <v>0</v>
      </c>
      <c r="BY117" s="18">
        <v>0</v>
      </c>
    </row>
    <row r="118" spans="1:77" x14ac:dyDescent="0.25">
      <c r="A118" s="18" t="s">
        <v>463</v>
      </c>
      <c r="B118" s="18" t="s">
        <v>465</v>
      </c>
      <c r="C118" s="18" t="s">
        <v>466</v>
      </c>
      <c r="D118" s="1">
        <v>44739</v>
      </c>
      <c r="E118">
        <v>113</v>
      </c>
      <c r="F118">
        <v>0</v>
      </c>
      <c r="G118">
        <v>0</v>
      </c>
      <c r="H118">
        <v>2</v>
      </c>
      <c r="I118">
        <v>2</v>
      </c>
      <c r="J118">
        <v>87</v>
      </c>
      <c r="K118">
        <v>0</v>
      </c>
      <c r="L118">
        <v>5</v>
      </c>
      <c r="M118">
        <v>2</v>
      </c>
      <c r="N118">
        <v>106</v>
      </c>
      <c r="O118">
        <v>92</v>
      </c>
      <c r="P118">
        <v>4</v>
      </c>
      <c r="Q118">
        <v>1</v>
      </c>
      <c r="R118">
        <v>545</v>
      </c>
      <c r="S118">
        <v>440</v>
      </c>
      <c r="T118">
        <v>9</v>
      </c>
      <c r="U118">
        <v>31</v>
      </c>
      <c r="V118">
        <v>3</v>
      </c>
      <c r="W118">
        <v>1449</v>
      </c>
      <c r="X118">
        <v>926</v>
      </c>
      <c r="Y118">
        <v>15</v>
      </c>
      <c r="Z118">
        <v>157</v>
      </c>
      <c r="AA118">
        <v>22</v>
      </c>
      <c r="AB118">
        <v>1123</v>
      </c>
      <c r="AC118">
        <v>731</v>
      </c>
      <c r="AD118">
        <v>6</v>
      </c>
      <c r="AE118">
        <v>174</v>
      </c>
      <c r="AF118">
        <v>22</v>
      </c>
      <c r="AG118">
        <v>199</v>
      </c>
      <c r="AH118">
        <v>83</v>
      </c>
      <c r="AI118">
        <v>1</v>
      </c>
      <c r="AJ118">
        <v>20</v>
      </c>
      <c r="AK118">
        <v>13</v>
      </c>
      <c r="AL118">
        <v>77</v>
      </c>
      <c r="AM118">
        <v>66</v>
      </c>
      <c r="AN118">
        <v>3</v>
      </c>
      <c r="AO118">
        <v>1</v>
      </c>
      <c r="AP118">
        <v>0</v>
      </c>
      <c r="AQ118">
        <v>0</v>
      </c>
      <c r="AR118">
        <v>0</v>
      </c>
      <c r="AS118">
        <v>0</v>
      </c>
      <c r="AT118">
        <v>0</v>
      </c>
      <c r="AU118">
        <v>0</v>
      </c>
      <c r="AV118">
        <v>0</v>
      </c>
      <c r="AW118">
        <v>0</v>
      </c>
      <c r="AX118">
        <v>0</v>
      </c>
      <c r="AY118">
        <v>0</v>
      </c>
      <c r="AZ118">
        <v>0</v>
      </c>
      <c r="BA118">
        <v>0</v>
      </c>
      <c r="BB118">
        <v>0</v>
      </c>
      <c r="BC118">
        <v>0</v>
      </c>
      <c r="BD118">
        <v>0</v>
      </c>
      <c r="BE118">
        <v>0</v>
      </c>
      <c r="BF118">
        <v>0</v>
      </c>
      <c r="BG118" s="18">
        <v>0</v>
      </c>
      <c r="BH118" s="18">
        <v>2</v>
      </c>
      <c r="BI118" s="18">
        <v>103</v>
      </c>
      <c r="BJ118" s="18">
        <v>97</v>
      </c>
      <c r="BK118" s="18">
        <v>493</v>
      </c>
      <c r="BL118" s="18">
        <v>1212</v>
      </c>
      <c r="BM118" s="18">
        <v>906</v>
      </c>
      <c r="BN118" s="18">
        <v>154</v>
      </c>
      <c r="BO118" s="18">
        <v>72</v>
      </c>
      <c r="BP118" s="18">
        <v>5898</v>
      </c>
      <c r="BQ118" s="18">
        <v>2588</v>
      </c>
      <c r="BR118" s="18">
        <v>0</v>
      </c>
      <c r="BS118" s="18">
        <v>34</v>
      </c>
      <c r="BT118" s="18">
        <v>1176</v>
      </c>
      <c r="BU118" s="18">
        <v>361</v>
      </c>
      <c r="BV118" s="18">
        <v>4099</v>
      </c>
      <c r="BW118" s="18">
        <v>26</v>
      </c>
      <c r="BX118" s="18">
        <v>0</v>
      </c>
      <c r="BY118" s="18">
        <v>1</v>
      </c>
    </row>
    <row r="119" spans="1:77" x14ac:dyDescent="0.25">
      <c r="A119" s="18" t="s">
        <v>463</v>
      </c>
      <c r="B119" s="18" t="s">
        <v>476</v>
      </c>
      <c r="C119" s="18" t="s">
        <v>702</v>
      </c>
      <c r="D119" s="1">
        <v>44739</v>
      </c>
      <c r="E119">
        <v>69</v>
      </c>
      <c r="F119">
        <v>0</v>
      </c>
      <c r="G119">
        <v>0</v>
      </c>
      <c r="H119">
        <v>0</v>
      </c>
      <c r="I119">
        <v>0</v>
      </c>
      <c r="J119">
        <v>51</v>
      </c>
      <c r="K119">
        <v>0</v>
      </c>
      <c r="L119">
        <v>5</v>
      </c>
      <c r="M119">
        <v>3</v>
      </c>
      <c r="N119">
        <v>4</v>
      </c>
      <c r="O119">
        <v>2</v>
      </c>
      <c r="P119">
        <v>0</v>
      </c>
      <c r="Q119">
        <v>0</v>
      </c>
      <c r="R119">
        <v>477</v>
      </c>
      <c r="S119">
        <v>400</v>
      </c>
      <c r="T119">
        <v>12</v>
      </c>
      <c r="U119">
        <v>19</v>
      </c>
      <c r="V119">
        <v>17</v>
      </c>
      <c r="W119">
        <v>736</v>
      </c>
      <c r="X119">
        <v>440</v>
      </c>
      <c r="Y119">
        <v>11</v>
      </c>
      <c r="Z119">
        <v>88</v>
      </c>
      <c r="AA119">
        <v>33</v>
      </c>
      <c r="AB119">
        <v>909</v>
      </c>
      <c r="AC119">
        <v>556</v>
      </c>
      <c r="AD119">
        <v>0</v>
      </c>
      <c r="AE119">
        <v>18</v>
      </c>
      <c r="AF119">
        <v>178</v>
      </c>
      <c r="AG119">
        <v>121</v>
      </c>
      <c r="AH119">
        <v>62</v>
      </c>
      <c r="AI119">
        <v>0</v>
      </c>
      <c r="AJ119">
        <v>16</v>
      </c>
      <c r="AK119">
        <v>5</v>
      </c>
      <c r="AL119">
        <v>8</v>
      </c>
      <c r="AM119">
        <v>5</v>
      </c>
      <c r="AN119">
        <v>0</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s="18">
        <v>0</v>
      </c>
      <c r="BH119" s="18">
        <v>0</v>
      </c>
      <c r="BI119" s="18">
        <v>61</v>
      </c>
      <c r="BJ119" s="18">
        <v>3</v>
      </c>
      <c r="BK119" s="18">
        <v>425</v>
      </c>
      <c r="BL119" s="18">
        <v>583</v>
      </c>
      <c r="BM119" s="18">
        <v>701</v>
      </c>
      <c r="BN119" s="18">
        <v>96</v>
      </c>
      <c r="BO119" s="18">
        <v>7</v>
      </c>
      <c r="BP119" s="18">
        <v>4395</v>
      </c>
      <c r="BQ119" s="18">
        <v>1854</v>
      </c>
      <c r="BR119" s="18">
        <v>0</v>
      </c>
      <c r="BS119" s="18">
        <v>18</v>
      </c>
      <c r="BT119" s="18">
        <v>589</v>
      </c>
      <c r="BU119" s="18">
        <v>802</v>
      </c>
      <c r="BV119" s="18">
        <v>2843</v>
      </c>
      <c r="BW119" s="18">
        <v>15</v>
      </c>
      <c r="BX119" s="18">
        <v>0</v>
      </c>
      <c r="BY119" s="18">
        <v>0</v>
      </c>
    </row>
    <row r="120" spans="1:77" x14ac:dyDescent="0.25">
      <c r="A120" s="18" t="s">
        <v>463</v>
      </c>
      <c r="B120" s="18" t="s">
        <v>476</v>
      </c>
      <c r="C120" s="18" t="s">
        <v>703</v>
      </c>
      <c r="D120" s="1">
        <v>44739</v>
      </c>
      <c r="E120">
        <v>51</v>
      </c>
      <c r="F120">
        <v>0</v>
      </c>
      <c r="G120">
        <v>0</v>
      </c>
      <c r="H120">
        <v>1</v>
      </c>
      <c r="I120">
        <v>0</v>
      </c>
      <c r="J120">
        <v>38</v>
      </c>
      <c r="K120">
        <v>4</v>
      </c>
      <c r="L120">
        <v>1</v>
      </c>
      <c r="M120">
        <v>1</v>
      </c>
      <c r="N120">
        <v>2</v>
      </c>
      <c r="O120">
        <v>2</v>
      </c>
      <c r="P120">
        <v>0</v>
      </c>
      <c r="Q120">
        <v>0</v>
      </c>
      <c r="R120">
        <v>365</v>
      </c>
      <c r="S120">
        <v>324</v>
      </c>
      <c r="T120">
        <v>8</v>
      </c>
      <c r="U120">
        <v>10</v>
      </c>
      <c r="V120">
        <v>8</v>
      </c>
      <c r="W120">
        <v>477</v>
      </c>
      <c r="X120">
        <v>319</v>
      </c>
      <c r="Y120">
        <v>10</v>
      </c>
      <c r="Z120">
        <v>28</v>
      </c>
      <c r="AA120">
        <v>17</v>
      </c>
      <c r="AB120">
        <v>459</v>
      </c>
      <c r="AC120">
        <v>320</v>
      </c>
      <c r="AD120">
        <v>12</v>
      </c>
      <c r="AE120">
        <v>10</v>
      </c>
      <c r="AF120">
        <v>41</v>
      </c>
      <c r="AG120">
        <v>82</v>
      </c>
      <c r="AH120">
        <v>40</v>
      </c>
      <c r="AI120">
        <v>4</v>
      </c>
      <c r="AJ120">
        <v>6</v>
      </c>
      <c r="AK120">
        <v>4</v>
      </c>
      <c r="AL120">
        <v>10</v>
      </c>
      <c r="AM120">
        <v>10</v>
      </c>
      <c r="AN120">
        <v>0</v>
      </c>
      <c r="AO120">
        <v>0</v>
      </c>
      <c r="AP120">
        <v>0</v>
      </c>
      <c r="AQ120">
        <v>0</v>
      </c>
      <c r="AR120">
        <v>0</v>
      </c>
      <c r="AS120">
        <v>0</v>
      </c>
      <c r="AT120">
        <v>0</v>
      </c>
      <c r="AU120">
        <v>0</v>
      </c>
      <c r="AV120">
        <v>1</v>
      </c>
      <c r="AW120">
        <v>0</v>
      </c>
      <c r="AX120">
        <v>0</v>
      </c>
      <c r="AY120">
        <v>0</v>
      </c>
      <c r="AZ120">
        <v>0</v>
      </c>
      <c r="BA120">
        <v>0</v>
      </c>
      <c r="BB120">
        <v>0</v>
      </c>
      <c r="BC120">
        <v>0</v>
      </c>
      <c r="BD120">
        <v>0</v>
      </c>
      <c r="BE120">
        <v>0</v>
      </c>
      <c r="BF120">
        <v>0</v>
      </c>
      <c r="BG120" s="18">
        <v>0</v>
      </c>
      <c r="BH120" s="18">
        <v>0</v>
      </c>
      <c r="BI120" s="18">
        <v>41</v>
      </c>
      <c r="BJ120" s="18">
        <v>2</v>
      </c>
      <c r="BK120" s="18">
        <v>336</v>
      </c>
      <c r="BL120" s="18">
        <v>415</v>
      </c>
      <c r="BM120" s="18">
        <v>390</v>
      </c>
      <c r="BN120" s="18">
        <v>68</v>
      </c>
      <c r="BO120" s="18">
        <v>10</v>
      </c>
      <c r="BP120" s="18">
        <v>2138</v>
      </c>
      <c r="BQ120" s="18">
        <v>1121</v>
      </c>
      <c r="BR120" s="18">
        <v>0</v>
      </c>
      <c r="BS120" s="18">
        <v>29</v>
      </c>
      <c r="BT120" s="18">
        <v>249</v>
      </c>
      <c r="BU120" s="18">
        <v>198</v>
      </c>
      <c r="BV120" s="18">
        <v>1605</v>
      </c>
      <c r="BW120" s="18">
        <v>14</v>
      </c>
      <c r="BX120" s="18">
        <v>0</v>
      </c>
      <c r="BY120" s="18">
        <v>0</v>
      </c>
    </row>
    <row r="121" spans="1:77" x14ac:dyDescent="0.25">
      <c r="A121" s="18" t="s">
        <v>463</v>
      </c>
      <c r="B121" s="18" t="s">
        <v>478</v>
      </c>
      <c r="C121" s="18" t="s">
        <v>480</v>
      </c>
      <c r="D121" s="1">
        <v>44739</v>
      </c>
      <c r="E121">
        <v>109</v>
      </c>
      <c r="F121">
        <v>2</v>
      </c>
      <c r="G121">
        <v>1</v>
      </c>
      <c r="H121">
        <v>0</v>
      </c>
      <c r="I121">
        <v>0</v>
      </c>
      <c r="J121">
        <v>66</v>
      </c>
      <c r="K121">
        <v>4</v>
      </c>
      <c r="L121">
        <v>4</v>
      </c>
      <c r="M121">
        <v>2</v>
      </c>
      <c r="N121">
        <v>1</v>
      </c>
      <c r="O121">
        <v>1</v>
      </c>
      <c r="P121">
        <v>0</v>
      </c>
      <c r="Q121">
        <v>0</v>
      </c>
      <c r="R121">
        <v>471</v>
      </c>
      <c r="S121">
        <v>359</v>
      </c>
      <c r="T121">
        <v>25</v>
      </c>
      <c r="U121">
        <v>18</v>
      </c>
      <c r="V121">
        <v>3</v>
      </c>
      <c r="W121">
        <v>1641</v>
      </c>
      <c r="X121">
        <v>821</v>
      </c>
      <c r="Y121">
        <v>37</v>
      </c>
      <c r="Z121">
        <v>147</v>
      </c>
      <c r="AA121">
        <v>59</v>
      </c>
      <c r="AB121">
        <v>876</v>
      </c>
      <c r="AC121">
        <v>424</v>
      </c>
      <c r="AD121">
        <v>11</v>
      </c>
      <c r="AE121">
        <v>36</v>
      </c>
      <c r="AF121">
        <v>150</v>
      </c>
      <c r="AG121">
        <v>229</v>
      </c>
      <c r="AH121">
        <v>75</v>
      </c>
      <c r="AI121">
        <v>9</v>
      </c>
      <c r="AJ121">
        <v>32</v>
      </c>
      <c r="AK121">
        <v>9</v>
      </c>
      <c r="AL121">
        <v>27</v>
      </c>
      <c r="AM121">
        <v>16</v>
      </c>
      <c r="AN121">
        <v>1</v>
      </c>
      <c r="AO121">
        <v>0</v>
      </c>
      <c r="AP121">
        <v>0</v>
      </c>
      <c r="AQ121">
        <v>0</v>
      </c>
      <c r="AR121">
        <v>0</v>
      </c>
      <c r="AS121">
        <v>0</v>
      </c>
      <c r="AT121">
        <v>0</v>
      </c>
      <c r="AU121">
        <v>0</v>
      </c>
      <c r="AV121">
        <v>0</v>
      </c>
      <c r="AW121">
        <v>0</v>
      </c>
      <c r="AX121">
        <v>0</v>
      </c>
      <c r="AY121">
        <v>0</v>
      </c>
      <c r="AZ121">
        <v>0</v>
      </c>
      <c r="BA121">
        <v>0</v>
      </c>
      <c r="BB121">
        <v>0</v>
      </c>
      <c r="BC121">
        <v>0</v>
      </c>
      <c r="BD121">
        <v>0</v>
      </c>
      <c r="BE121">
        <v>0</v>
      </c>
      <c r="BF121">
        <v>0</v>
      </c>
      <c r="BG121" s="18">
        <v>2</v>
      </c>
      <c r="BH121" s="18">
        <v>0</v>
      </c>
      <c r="BI121" s="18">
        <v>92</v>
      </c>
      <c r="BJ121" s="18">
        <v>1</v>
      </c>
      <c r="BK121" s="18">
        <v>415</v>
      </c>
      <c r="BL121" s="18">
        <v>1343</v>
      </c>
      <c r="BM121" s="18">
        <v>658</v>
      </c>
      <c r="BN121" s="18">
        <v>161</v>
      </c>
      <c r="BO121" s="18">
        <v>25</v>
      </c>
      <c r="BP121" s="18">
        <v>5964</v>
      </c>
      <c r="BQ121" s="18">
        <v>1899</v>
      </c>
      <c r="BR121" s="18">
        <v>0</v>
      </c>
      <c r="BS121" s="18">
        <v>193</v>
      </c>
      <c r="BT121" s="18">
        <v>1023</v>
      </c>
      <c r="BU121" s="18">
        <v>651</v>
      </c>
      <c r="BV121" s="18">
        <v>3805</v>
      </c>
      <c r="BW121" s="18">
        <v>12</v>
      </c>
      <c r="BX121" s="18">
        <v>0</v>
      </c>
      <c r="BY121" s="18">
        <v>0</v>
      </c>
    </row>
    <row r="122" spans="1:77" x14ac:dyDescent="0.25">
      <c r="A122" s="18" t="s">
        <v>463</v>
      </c>
      <c r="B122" s="18" t="s">
        <v>464</v>
      </c>
      <c r="C122" s="18" t="s">
        <v>707</v>
      </c>
      <c r="D122" s="1">
        <v>44739</v>
      </c>
      <c r="E122">
        <v>49</v>
      </c>
      <c r="F122">
        <v>1</v>
      </c>
      <c r="G122">
        <v>1</v>
      </c>
      <c r="H122">
        <v>0</v>
      </c>
      <c r="I122">
        <v>0</v>
      </c>
      <c r="J122">
        <v>43</v>
      </c>
      <c r="K122">
        <v>1</v>
      </c>
      <c r="L122">
        <v>1</v>
      </c>
      <c r="M122">
        <v>2</v>
      </c>
      <c r="N122">
        <v>8</v>
      </c>
      <c r="O122">
        <v>7</v>
      </c>
      <c r="P122">
        <v>0</v>
      </c>
      <c r="Q122">
        <v>0</v>
      </c>
      <c r="R122">
        <v>382</v>
      </c>
      <c r="S122">
        <v>335</v>
      </c>
      <c r="T122">
        <v>8</v>
      </c>
      <c r="U122">
        <v>15</v>
      </c>
      <c r="V122">
        <v>4</v>
      </c>
      <c r="W122">
        <v>534</v>
      </c>
      <c r="X122">
        <v>383</v>
      </c>
      <c r="Y122">
        <v>11</v>
      </c>
      <c r="Z122">
        <v>43</v>
      </c>
      <c r="AA122">
        <v>14</v>
      </c>
      <c r="AB122">
        <v>691</v>
      </c>
      <c r="AC122">
        <v>500</v>
      </c>
      <c r="AD122">
        <v>7</v>
      </c>
      <c r="AE122">
        <v>13</v>
      </c>
      <c r="AF122">
        <v>83</v>
      </c>
      <c r="AG122">
        <v>130</v>
      </c>
      <c r="AH122">
        <v>76</v>
      </c>
      <c r="AI122">
        <v>3</v>
      </c>
      <c r="AJ122">
        <v>13</v>
      </c>
      <c r="AK122">
        <v>4</v>
      </c>
      <c r="AL122">
        <v>22</v>
      </c>
      <c r="AM122">
        <v>20</v>
      </c>
      <c r="AN122">
        <v>0</v>
      </c>
      <c r="AO122">
        <v>0</v>
      </c>
      <c r="AP122">
        <v>1</v>
      </c>
      <c r="AQ122">
        <v>0</v>
      </c>
      <c r="AR122">
        <v>0</v>
      </c>
      <c r="AS122">
        <v>0</v>
      </c>
      <c r="AT122">
        <v>0</v>
      </c>
      <c r="AU122">
        <v>0</v>
      </c>
      <c r="AV122">
        <v>0</v>
      </c>
      <c r="AW122">
        <v>0</v>
      </c>
      <c r="AX122">
        <v>0</v>
      </c>
      <c r="AY122">
        <v>0</v>
      </c>
      <c r="AZ122">
        <v>0</v>
      </c>
      <c r="BA122">
        <v>0</v>
      </c>
      <c r="BB122">
        <v>0</v>
      </c>
      <c r="BC122">
        <v>0</v>
      </c>
      <c r="BD122">
        <v>0</v>
      </c>
      <c r="BE122">
        <v>0</v>
      </c>
      <c r="BF122">
        <v>0</v>
      </c>
      <c r="BG122" s="18">
        <v>1</v>
      </c>
      <c r="BH122" s="18">
        <v>0</v>
      </c>
      <c r="BI122" s="18">
        <v>45</v>
      </c>
      <c r="BJ122" s="18">
        <v>8</v>
      </c>
      <c r="BK122" s="18">
        <v>349</v>
      </c>
      <c r="BL122" s="18">
        <v>453</v>
      </c>
      <c r="BM122" s="18">
        <v>578</v>
      </c>
      <c r="BN122" s="18">
        <v>110</v>
      </c>
      <c r="BO122" s="18">
        <v>21</v>
      </c>
      <c r="BP122" s="18">
        <v>3245</v>
      </c>
      <c r="BQ122" s="18">
        <v>1700</v>
      </c>
      <c r="BR122" s="18">
        <v>0</v>
      </c>
      <c r="BS122" s="18">
        <v>28</v>
      </c>
      <c r="BT122" s="18">
        <v>443</v>
      </c>
      <c r="BU122" s="18">
        <v>357</v>
      </c>
      <c r="BV122" s="18">
        <v>2328</v>
      </c>
      <c r="BW122" s="18">
        <v>26</v>
      </c>
      <c r="BX122" s="18">
        <v>0</v>
      </c>
      <c r="BY122" s="18">
        <v>0</v>
      </c>
    </row>
    <row r="123" spans="1:77" x14ac:dyDescent="0.25">
      <c r="A123" s="18" t="s">
        <v>463</v>
      </c>
      <c r="B123" s="18" t="s">
        <v>468</v>
      </c>
      <c r="C123" s="18" t="s">
        <v>570</v>
      </c>
      <c r="D123" s="1">
        <v>44739</v>
      </c>
      <c r="E123">
        <v>46</v>
      </c>
      <c r="F123">
        <v>0</v>
      </c>
      <c r="G123">
        <v>0</v>
      </c>
      <c r="H123">
        <v>0</v>
      </c>
      <c r="I123">
        <v>0</v>
      </c>
      <c r="J123">
        <v>31</v>
      </c>
      <c r="K123">
        <v>2</v>
      </c>
      <c r="L123">
        <v>2</v>
      </c>
      <c r="M123">
        <v>0</v>
      </c>
      <c r="N123">
        <v>2</v>
      </c>
      <c r="O123">
        <v>2</v>
      </c>
      <c r="P123">
        <v>0</v>
      </c>
      <c r="Q123">
        <v>0</v>
      </c>
      <c r="R123">
        <v>234</v>
      </c>
      <c r="S123">
        <v>214</v>
      </c>
      <c r="T123">
        <v>7</v>
      </c>
      <c r="U123">
        <v>1</v>
      </c>
      <c r="V123">
        <v>4</v>
      </c>
      <c r="W123">
        <v>552</v>
      </c>
      <c r="X123">
        <v>393</v>
      </c>
      <c r="Y123">
        <v>4</v>
      </c>
      <c r="Z123">
        <v>33</v>
      </c>
      <c r="AA123">
        <v>9</v>
      </c>
      <c r="AB123">
        <v>462</v>
      </c>
      <c r="AC123">
        <v>317</v>
      </c>
      <c r="AD123">
        <v>7</v>
      </c>
      <c r="AE123">
        <v>31</v>
      </c>
      <c r="AF123">
        <v>32</v>
      </c>
      <c r="AG123">
        <v>95</v>
      </c>
      <c r="AH123">
        <v>40</v>
      </c>
      <c r="AI123">
        <v>0</v>
      </c>
      <c r="AJ123">
        <v>14</v>
      </c>
      <c r="AK123">
        <v>8</v>
      </c>
      <c r="AL123">
        <v>17</v>
      </c>
      <c r="AM123">
        <v>14</v>
      </c>
      <c r="AN123">
        <v>1</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s="18">
        <v>0</v>
      </c>
      <c r="BH123" s="18">
        <v>0</v>
      </c>
      <c r="BI123" s="18">
        <v>41</v>
      </c>
      <c r="BJ123" s="18">
        <v>2</v>
      </c>
      <c r="BK123" s="18">
        <v>222</v>
      </c>
      <c r="BL123" s="18">
        <v>494</v>
      </c>
      <c r="BM123" s="18">
        <v>383</v>
      </c>
      <c r="BN123" s="18">
        <v>71</v>
      </c>
      <c r="BO123" s="18">
        <v>15</v>
      </c>
      <c r="BP123" s="18">
        <v>2312</v>
      </c>
      <c r="BQ123" s="18">
        <v>1087</v>
      </c>
      <c r="BR123" s="18">
        <v>0</v>
      </c>
      <c r="BS123" s="18">
        <v>16</v>
      </c>
      <c r="BT123" s="18">
        <v>337</v>
      </c>
      <c r="BU123" s="18">
        <v>188</v>
      </c>
      <c r="BV123" s="18">
        <v>1680</v>
      </c>
      <c r="BW123" s="18">
        <v>8</v>
      </c>
      <c r="BX123" s="18">
        <v>0</v>
      </c>
      <c r="BY123" s="18">
        <v>0</v>
      </c>
    </row>
    <row r="124" spans="1:77" x14ac:dyDescent="0.25">
      <c r="A124" s="18" t="s">
        <v>463</v>
      </c>
      <c r="B124" s="18" t="s">
        <v>465</v>
      </c>
      <c r="C124" s="18" t="s">
        <v>481</v>
      </c>
      <c r="D124" s="1">
        <v>44739</v>
      </c>
      <c r="E124">
        <v>65</v>
      </c>
      <c r="F124">
        <v>2</v>
      </c>
      <c r="G124">
        <v>2</v>
      </c>
      <c r="H124">
        <v>0</v>
      </c>
      <c r="I124">
        <v>0</v>
      </c>
      <c r="J124">
        <v>54</v>
      </c>
      <c r="K124">
        <v>1</v>
      </c>
      <c r="L124">
        <v>2</v>
      </c>
      <c r="M124">
        <v>2</v>
      </c>
      <c r="N124">
        <v>2</v>
      </c>
      <c r="O124">
        <v>2</v>
      </c>
      <c r="P124">
        <v>0</v>
      </c>
      <c r="Q124">
        <v>0</v>
      </c>
      <c r="R124">
        <v>445</v>
      </c>
      <c r="S124">
        <v>385</v>
      </c>
      <c r="T124">
        <v>13</v>
      </c>
      <c r="U124">
        <v>6</v>
      </c>
      <c r="V124">
        <v>5</v>
      </c>
      <c r="W124">
        <v>732</v>
      </c>
      <c r="X124">
        <v>499</v>
      </c>
      <c r="Y124">
        <v>16</v>
      </c>
      <c r="Z124">
        <v>51</v>
      </c>
      <c r="AA124">
        <v>9</v>
      </c>
      <c r="AB124">
        <v>694</v>
      </c>
      <c r="AC124">
        <v>439</v>
      </c>
      <c r="AD124">
        <v>12</v>
      </c>
      <c r="AE124">
        <v>62</v>
      </c>
      <c r="AF124">
        <v>35</v>
      </c>
      <c r="AG124">
        <v>96</v>
      </c>
      <c r="AH124">
        <v>54</v>
      </c>
      <c r="AI124">
        <v>1</v>
      </c>
      <c r="AJ124">
        <v>5</v>
      </c>
      <c r="AK124">
        <v>3</v>
      </c>
      <c r="AL124">
        <v>36</v>
      </c>
      <c r="AM124">
        <v>30</v>
      </c>
      <c r="AN124">
        <v>0</v>
      </c>
      <c r="AO124">
        <v>0</v>
      </c>
      <c r="AP124">
        <v>2</v>
      </c>
      <c r="AQ124">
        <v>0</v>
      </c>
      <c r="AR124">
        <v>0</v>
      </c>
      <c r="AS124">
        <v>0</v>
      </c>
      <c r="AT124">
        <v>0</v>
      </c>
      <c r="AU124">
        <v>0</v>
      </c>
      <c r="AV124">
        <v>0</v>
      </c>
      <c r="AW124">
        <v>0</v>
      </c>
      <c r="AX124">
        <v>0</v>
      </c>
      <c r="AY124">
        <v>0</v>
      </c>
      <c r="AZ124">
        <v>0</v>
      </c>
      <c r="BA124">
        <v>0</v>
      </c>
      <c r="BB124">
        <v>0</v>
      </c>
      <c r="BC124">
        <v>0</v>
      </c>
      <c r="BD124">
        <v>0</v>
      </c>
      <c r="BE124">
        <v>0</v>
      </c>
      <c r="BF124">
        <v>0</v>
      </c>
      <c r="BG124" s="18">
        <v>2</v>
      </c>
      <c r="BH124" s="18">
        <v>0</v>
      </c>
      <c r="BI124" s="18">
        <v>59</v>
      </c>
      <c r="BJ124" s="18">
        <v>2</v>
      </c>
      <c r="BK124" s="18">
        <v>414</v>
      </c>
      <c r="BL124" s="18">
        <v>634</v>
      </c>
      <c r="BM124" s="18">
        <v>568</v>
      </c>
      <c r="BN124" s="18">
        <v>80</v>
      </c>
      <c r="BO124" s="18">
        <v>32</v>
      </c>
      <c r="BP124" s="18">
        <v>3121</v>
      </c>
      <c r="BQ124" s="18">
        <v>1458</v>
      </c>
      <c r="BR124" s="18">
        <v>0</v>
      </c>
      <c r="BS124" s="18">
        <v>27</v>
      </c>
      <c r="BT124" s="18">
        <v>388</v>
      </c>
      <c r="BU124" s="18">
        <v>309</v>
      </c>
      <c r="BV124" s="18">
        <v>2275</v>
      </c>
      <c r="BW124" s="18">
        <v>20</v>
      </c>
      <c r="BX124" s="18">
        <v>0</v>
      </c>
      <c r="BY124" s="18">
        <v>0</v>
      </c>
    </row>
    <row r="125" spans="1:77" x14ac:dyDescent="0.25">
      <c r="A125" s="18" t="s">
        <v>463</v>
      </c>
      <c r="B125" s="18" t="s">
        <v>468</v>
      </c>
      <c r="C125" s="18" t="s">
        <v>482</v>
      </c>
      <c r="D125" s="1">
        <v>44739</v>
      </c>
      <c r="E125">
        <v>83</v>
      </c>
      <c r="F125">
        <v>1</v>
      </c>
      <c r="G125">
        <v>1</v>
      </c>
      <c r="H125">
        <v>4</v>
      </c>
      <c r="I125">
        <v>2</v>
      </c>
      <c r="J125">
        <v>63</v>
      </c>
      <c r="K125">
        <v>1</v>
      </c>
      <c r="L125">
        <v>3</v>
      </c>
      <c r="M125">
        <v>1</v>
      </c>
      <c r="N125">
        <v>63</v>
      </c>
      <c r="O125">
        <v>48</v>
      </c>
      <c r="P125">
        <v>4</v>
      </c>
      <c r="Q125">
        <v>2</v>
      </c>
      <c r="R125">
        <v>445</v>
      </c>
      <c r="S125">
        <v>351</v>
      </c>
      <c r="T125">
        <v>18</v>
      </c>
      <c r="U125">
        <v>20</v>
      </c>
      <c r="V125">
        <v>14</v>
      </c>
      <c r="W125">
        <v>743</v>
      </c>
      <c r="X125">
        <v>458</v>
      </c>
      <c r="Y125">
        <v>9</v>
      </c>
      <c r="Z125">
        <v>59</v>
      </c>
      <c r="AA125">
        <v>26</v>
      </c>
      <c r="AB125">
        <v>552</v>
      </c>
      <c r="AC125">
        <v>349</v>
      </c>
      <c r="AD125">
        <v>1</v>
      </c>
      <c r="AE125">
        <v>22</v>
      </c>
      <c r="AF125">
        <v>73</v>
      </c>
      <c r="AG125">
        <v>103</v>
      </c>
      <c r="AH125">
        <v>43</v>
      </c>
      <c r="AI125">
        <v>0</v>
      </c>
      <c r="AJ125">
        <v>3</v>
      </c>
      <c r="AK125">
        <v>15</v>
      </c>
      <c r="AL125">
        <v>50</v>
      </c>
      <c r="AM125">
        <v>38</v>
      </c>
      <c r="AN125">
        <v>1</v>
      </c>
      <c r="AO125">
        <v>0</v>
      </c>
      <c r="AP125">
        <v>2</v>
      </c>
      <c r="AQ125">
        <v>0</v>
      </c>
      <c r="AR125">
        <v>0</v>
      </c>
      <c r="AS125">
        <v>0</v>
      </c>
      <c r="AT125">
        <v>0</v>
      </c>
      <c r="AU125">
        <v>0</v>
      </c>
      <c r="AV125">
        <v>0</v>
      </c>
      <c r="AW125">
        <v>0</v>
      </c>
      <c r="AX125">
        <v>0</v>
      </c>
      <c r="AY125">
        <v>0</v>
      </c>
      <c r="AZ125">
        <v>0</v>
      </c>
      <c r="BA125">
        <v>0</v>
      </c>
      <c r="BB125">
        <v>0</v>
      </c>
      <c r="BC125">
        <v>0</v>
      </c>
      <c r="BD125">
        <v>0</v>
      </c>
      <c r="BE125">
        <v>0</v>
      </c>
      <c r="BF125">
        <v>0</v>
      </c>
      <c r="BG125" s="18">
        <v>1</v>
      </c>
      <c r="BH125" s="18">
        <v>4</v>
      </c>
      <c r="BI125" s="18">
        <v>77</v>
      </c>
      <c r="BJ125" s="18">
        <v>55</v>
      </c>
      <c r="BK125" s="18">
        <v>385</v>
      </c>
      <c r="BL125" s="18">
        <v>625</v>
      </c>
      <c r="BM125" s="18">
        <v>445</v>
      </c>
      <c r="BN125" s="18">
        <v>83</v>
      </c>
      <c r="BO125" s="18">
        <v>45</v>
      </c>
      <c r="BP125" s="18">
        <v>3104</v>
      </c>
      <c r="BQ125" s="18">
        <v>1401</v>
      </c>
      <c r="BR125" s="18">
        <v>0</v>
      </c>
      <c r="BS125" s="18">
        <v>21</v>
      </c>
      <c r="BT125" s="18">
        <v>69</v>
      </c>
      <c r="BU125" s="18">
        <v>693</v>
      </c>
      <c r="BV125" s="18">
        <v>2236</v>
      </c>
      <c r="BW125" s="18">
        <v>20</v>
      </c>
      <c r="BX125" s="18">
        <v>0</v>
      </c>
      <c r="BY125" s="18">
        <v>1</v>
      </c>
    </row>
    <row r="126" spans="1:77" x14ac:dyDescent="0.25">
      <c r="A126" s="18" t="s">
        <v>463</v>
      </c>
      <c r="B126" s="18" t="s">
        <v>478</v>
      </c>
      <c r="C126" s="18" t="s">
        <v>483</v>
      </c>
      <c r="D126" s="1">
        <v>44739</v>
      </c>
      <c r="E126">
        <v>184</v>
      </c>
      <c r="F126">
        <v>1</v>
      </c>
      <c r="G126">
        <v>1</v>
      </c>
      <c r="H126">
        <v>3</v>
      </c>
      <c r="I126">
        <v>3</v>
      </c>
      <c r="J126">
        <v>109</v>
      </c>
      <c r="K126">
        <v>3</v>
      </c>
      <c r="L126">
        <v>16</v>
      </c>
      <c r="M126">
        <v>14</v>
      </c>
      <c r="N126">
        <v>110</v>
      </c>
      <c r="O126">
        <v>78</v>
      </c>
      <c r="P126">
        <v>8</v>
      </c>
      <c r="Q126">
        <v>4</v>
      </c>
      <c r="R126">
        <v>583</v>
      </c>
      <c r="S126">
        <v>418</v>
      </c>
      <c r="T126">
        <v>16</v>
      </c>
      <c r="U126">
        <v>32</v>
      </c>
      <c r="V126">
        <v>39</v>
      </c>
      <c r="W126">
        <v>2847</v>
      </c>
      <c r="X126">
        <v>1297</v>
      </c>
      <c r="Y126">
        <v>60</v>
      </c>
      <c r="Z126">
        <v>384</v>
      </c>
      <c r="AA126">
        <v>231</v>
      </c>
      <c r="AB126">
        <v>1792</v>
      </c>
      <c r="AC126">
        <v>715</v>
      </c>
      <c r="AD126">
        <v>17</v>
      </c>
      <c r="AE126">
        <v>381</v>
      </c>
      <c r="AF126">
        <v>188</v>
      </c>
      <c r="AG126">
        <v>384</v>
      </c>
      <c r="AH126">
        <v>139</v>
      </c>
      <c r="AI126">
        <v>4</v>
      </c>
      <c r="AJ126">
        <v>71</v>
      </c>
      <c r="AK126">
        <v>18</v>
      </c>
      <c r="AL126">
        <v>53</v>
      </c>
      <c r="AM126">
        <v>38</v>
      </c>
      <c r="AN126">
        <v>2</v>
      </c>
      <c r="AO126">
        <v>3</v>
      </c>
      <c r="AP126">
        <v>2</v>
      </c>
      <c r="AQ126">
        <v>0</v>
      </c>
      <c r="AR126">
        <v>0</v>
      </c>
      <c r="AS126">
        <v>0</v>
      </c>
      <c r="AT126">
        <v>0</v>
      </c>
      <c r="AU126">
        <v>0</v>
      </c>
      <c r="AV126">
        <v>0</v>
      </c>
      <c r="AW126">
        <v>0</v>
      </c>
      <c r="AX126">
        <v>0</v>
      </c>
      <c r="AY126">
        <v>0</v>
      </c>
      <c r="AZ126">
        <v>0</v>
      </c>
      <c r="BA126">
        <v>0</v>
      </c>
      <c r="BB126">
        <v>0</v>
      </c>
      <c r="BC126">
        <v>0</v>
      </c>
      <c r="BD126">
        <v>0</v>
      </c>
      <c r="BE126">
        <v>0</v>
      </c>
      <c r="BF126">
        <v>0</v>
      </c>
      <c r="BG126" s="18">
        <v>1</v>
      </c>
      <c r="BH126" s="18">
        <v>3</v>
      </c>
      <c r="BI126" s="18">
        <v>144</v>
      </c>
      <c r="BJ126" s="18">
        <v>94</v>
      </c>
      <c r="BK126" s="18">
        <v>475</v>
      </c>
      <c r="BL126" s="18">
        <v>2033</v>
      </c>
      <c r="BM126" s="18">
        <v>1117</v>
      </c>
      <c r="BN126" s="18">
        <v>266</v>
      </c>
      <c r="BO126" s="18">
        <v>45</v>
      </c>
      <c r="BP126" s="18">
        <v>16287</v>
      </c>
      <c r="BQ126" s="18">
        <v>4008</v>
      </c>
      <c r="BR126" s="18">
        <v>0</v>
      </c>
      <c r="BS126" s="18">
        <v>97</v>
      </c>
      <c r="BT126" s="18">
        <v>4202</v>
      </c>
      <c r="BU126" s="18">
        <v>2826</v>
      </c>
      <c r="BV126" s="18">
        <v>8168</v>
      </c>
      <c r="BW126" s="18">
        <v>21</v>
      </c>
      <c r="BX126" s="18">
        <v>0</v>
      </c>
      <c r="BY126" s="18">
        <v>0</v>
      </c>
    </row>
    <row r="127" spans="1:77" x14ac:dyDescent="0.25">
      <c r="A127" s="18" t="s">
        <v>463</v>
      </c>
      <c r="B127" s="18" t="s">
        <v>476</v>
      </c>
      <c r="C127" s="18" t="s">
        <v>713</v>
      </c>
      <c r="D127" s="1">
        <v>44739</v>
      </c>
      <c r="E127">
        <v>119</v>
      </c>
      <c r="F127">
        <v>1</v>
      </c>
      <c r="G127">
        <v>0</v>
      </c>
      <c r="H127">
        <v>0</v>
      </c>
      <c r="I127">
        <v>0</v>
      </c>
      <c r="J127">
        <v>91</v>
      </c>
      <c r="K127">
        <v>4</v>
      </c>
      <c r="L127">
        <v>11</v>
      </c>
      <c r="M127">
        <v>2</v>
      </c>
      <c r="N127">
        <v>10</v>
      </c>
      <c r="O127">
        <v>9</v>
      </c>
      <c r="P127">
        <v>0</v>
      </c>
      <c r="Q127">
        <v>0</v>
      </c>
      <c r="R127">
        <v>588</v>
      </c>
      <c r="S127">
        <v>512</v>
      </c>
      <c r="T127">
        <v>11</v>
      </c>
      <c r="U127">
        <v>5</v>
      </c>
      <c r="V127">
        <v>22</v>
      </c>
      <c r="W127">
        <v>963</v>
      </c>
      <c r="X127">
        <v>621</v>
      </c>
      <c r="Y127">
        <v>14</v>
      </c>
      <c r="Z127">
        <v>49</v>
      </c>
      <c r="AA127">
        <v>85</v>
      </c>
      <c r="AB127">
        <v>896</v>
      </c>
      <c r="AC127">
        <v>573</v>
      </c>
      <c r="AD127">
        <v>5</v>
      </c>
      <c r="AE127">
        <v>4</v>
      </c>
      <c r="AF127">
        <v>154</v>
      </c>
      <c r="AG127">
        <v>102</v>
      </c>
      <c r="AH127">
        <v>37</v>
      </c>
      <c r="AI127">
        <v>3</v>
      </c>
      <c r="AJ127">
        <v>12</v>
      </c>
      <c r="AK127">
        <v>11</v>
      </c>
      <c r="AL127">
        <v>60</v>
      </c>
      <c r="AM127">
        <v>44</v>
      </c>
      <c r="AN127">
        <v>3</v>
      </c>
      <c r="AO127">
        <v>1</v>
      </c>
      <c r="AP127">
        <v>0</v>
      </c>
      <c r="AQ127">
        <v>0</v>
      </c>
      <c r="AR127">
        <v>0</v>
      </c>
      <c r="AS127">
        <v>0</v>
      </c>
      <c r="AT127">
        <v>0</v>
      </c>
      <c r="AU127">
        <v>0</v>
      </c>
      <c r="AV127">
        <v>0</v>
      </c>
      <c r="AW127">
        <v>0</v>
      </c>
      <c r="AX127">
        <v>0</v>
      </c>
      <c r="AY127">
        <v>0</v>
      </c>
      <c r="AZ127">
        <v>0</v>
      </c>
      <c r="BA127">
        <v>0</v>
      </c>
      <c r="BB127">
        <v>0</v>
      </c>
      <c r="BC127">
        <v>0</v>
      </c>
      <c r="BD127">
        <v>0</v>
      </c>
      <c r="BE127">
        <v>0</v>
      </c>
      <c r="BF127">
        <v>0</v>
      </c>
      <c r="BG127" s="18">
        <v>0</v>
      </c>
      <c r="BH127" s="18">
        <v>0</v>
      </c>
      <c r="BI127" s="18">
        <v>100</v>
      </c>
      <c r="BJ127" s="18">
        <v>10</v>
      </c>
      <c r="BK127" s="18">
        <v>546</v>
      </c>
      <c r="BL127" s="18">
        <v>788</v>
      </c>
      <c r="BM127" s="18">
        <v>718</v>
      </c>
      <c r="BN127" s="18">
        <v>70</v>
      </c>
      <c r="BO127" s="18">
        <v>53</v>
      </c>
      <c r="BP127" s="18">
        <v>3997</v>
      </c>
      <c r="BQ127" s="18">
        <v>1894</v>
      </c>
      <c r="BR127" s="18">
        <v>0</v>
      </c>
      <c r="BS127" s="18">
        <v>55</v>
      </c>
      <c r="BT127" s="18">
        <v>390</v>
      </c>
      <c r="BU127" s="18">
        <v>705</v>
      </c>
      <c r="BV127" s="18">
        <v>2737</v>
      </c>
      <c r="BW127" s="18">
        <v>42</v>
      </c>
      <c r="BX127" s="18">
        <v>0</v>
      </c>
      <c r="BY127" s="18">
        <v>0</v>
      </c>
    </row>
    <row r="128" spans="1:77" x14ac:dyDescent="0.25">
      <c r="A128" s="18" t="s">
        <v>571</v>
      </c>
      <c r="B128" s="18" t="s">
        <v>578</v>
      </c>
      <c r="C128" s="18" t="s">
        <v>579</v>
      </c>
      <c r="D128" s="1">
        <v>44739</v>
      </c>
      <c r="E128">
        <v>132</v>
      </c>
      <c r="F128">
        <v>4</v>
      </c>
      <c r="G128">
        <v>2</v>
      </c>
      <c r="H128">
        <v>3</v>
      </c>
      <c r="I128">
        <v>1</v>
      </c>
      <c r="J128">
        <v>87</v>
      </c>
      <c r="K128">
        <v>7</v>
      </c>
      <c r="L128">
        <v>9</v>
      </c>
      <c r="M128">
        <v>5</v>
      </c>
      <c r="N128">
        <v>40</v>
      </c>
      <c r="O128">
        <v>31</v>
      </c>
      <c r="P128">
        <v>3</v>
      </c>
      <c r="Q128">
        <v>0</v>
      </c>
      <c r="R128">
        <v>408</v>
      </c>
      <c r="S128">
        <v>292</v>
      </c>
      <c r="T128">
        <v>17</v>
      </c>
      <c r="U128">
        <v>12</v>
      </c>
      <c r="V128">
        <v>23</v>
      </c>
      <c r="W128">
        <v>1707</v>
      </c>
      <c r="X128">
        <v>995</v>
      </c>
      <c r="Y128">
        <v>37</v>
      </c>
      <c r="Z128">
        <v>122</v>
      </c>
      <c r="AA128">
        <v>57</v>
      </c>
      <c r="AB128">
        <v>773</v>
      </c>
      <c r="AC128">
        <v>452</v>
      </c>
      <c r="AD128">
        <v>9</v>
      </c>
      <c r="AE128">
        <v>90</v>
      </c>
      <c r="AF128">
        <v>51</v>
      </c>
      <c r="AG128">
        <v>293</v>
      </c>
      <c r="AH128">
        <v>140</v>
      </c>
      <c r="AI128">
        <v>0</v>
      </c>
      <c r="AJ128">
        <v>32</v>
      </c>
      <c r="AK128">
        <v>21</v>
      </c>
      <c r="AL128">
        <v>76</v>
      </c>
      <c r="AM128">
        <v>49</v>
      </c>
      <c r="AN128">
        <v>6</v>
      </c>
      <c r="AO128">
        <v>0</v>
      </c>
      <c r="AP128">
        <v>2</v>
      </c>
      <c r="AQ128">
        <v>0</v>
      </c>
      <c r="AR128">
        <v>0</v>
      </c>
      <c r="AS128">
        <v>0</v>
      </c>
      <c r="AT128">
        <v>0</v>
      </c>
      <c r="AU128">
        <v>0</v>
      </c>
      <c r="AV128">
        <v>1</v>
      </c>
      <c r="AW128">
        <v>0</v>
      </c>
      <c r="AX128">
        <v>0</v>
      </c>
      <c r="AY128">
        <v>0</v>
      </c>
      <c r="AZ128">
        <v>0</v>
      </c>
      <c r="BA128">
        <v>0</v>
      </c>
      <c r="BB128">
        <v>0</v>
      </c>
      <c r="BC128">
        <v>0</v>
      </c>
      <c r="BD128">
        <v>0</v>
      </c>
      <c r="BE128">
        <v>0</v>
      </c>
      <c r="BF128">
        <v>0</v>
      </c>
      <c r="BG128" s="18">
        <v>4</v>
      </c>
      <c r="BH128" s="18">
        <v>2</v>
      </c>
      <c r="BI128" s="18">
        <v>110</v>
      </c>
      <c r="BJ128" s="18">
        <v>37</v>
      </c>
      <c r="BK128" s="18">
        <v>348</v>
      </c>
      <c r="BL128" s="18">
        <v>1424</v>
      </c>
      <c r="BM128" s="18">
        <v>600</v>
      </c>
      <c r="BN128" s="18">
        <v>223</v>
      </c>
      <c r="BO128" s="18">
        <v>68</v>
      </c>
      <c r="BP128" s="18">
        <v>7997</v>
      </c>
      <c r="BQ128" s="18">
        <v>2946</v>
      </c>
      <c r="BR128" s="18">
        <v>0</v>
      </c>
      <c r="BS128" s="18">
        <v>51</v>
      </c>
      <c r="BT128" s="18">
        <v>937</v>
      </c>
      <c r="BU128" s="18">
        <v>1742</v>
      </c>
      <c r="BV128" s="18">
        <v>4895</v>
      </c>
      <c r="BW128" s="18">
        <v>17</v>
      </c>
      <c r="BX128" s="18">
        <v>0</v>
      </c>
      <c r="BY128" s="18">
        <v>0</v>
      </c>
    </row>
    <row r="129" spans="1:77" x14ac:dyDescent="0.25">
      <c r="A129" s="18" t="s">
        <v>571</v>
      </c>
      <c r="B129" s="18" t="s">
        <v>575</v>
      </c>
      <c r="C129" s="18" t="s">
        <v>580</v>
      </c>
      <c r="D129" s="1">
        <v>44739</v>
      </c>
      <c r="E129">
        <v>156</v>
      </c>
      <c r="F129">
        <v>1</v>
      </c>
      <c r="G129">
        <v>1</v>
      </c>
      <c r="H129">
        <v>0</v>
      </c>
      <c r="I129">
        <v>0</v>
      </c>
      <c r="J129">
        <v>97</v>
      </c>
      <c r="K129">
        <v>4</v>
      </c>
      <c r="L129">
        <v>17</v>
      </c>
      <c r="M129">
        <v>3</v>
      </c>
      <c r="N129">
        <v>2</v>
      </c>
      <c r="O129">
        <v>2</v>
      </c>
      <c r="P129">
        <v>0</v>
      </c>
      <c r="Q129">
        <v>0</v>
      </c>
      <c r="R129">
        <v>284</v>
      </c>
      <c r="S129">
        <v>213</v>
      </c>
      <c r="T129">
        <v>13</v>
      </c>
      <c r="U129">
        <v>18</v>
      </c>
      <c r="V129">
        <v>7</v>
      </c>
      <c r="W129">
        <v>1413</v>
      </c>
      <c r="X129">
        <v>813</v>
      </c>
      <c r="Y129">
        <v>49</v>
      </c>
      <c r="Z129">
        <v>195</v>
      </c>
      <c r="AA129">
        <v>23</v>
      </c>
      <c r="AB129">
        <v>717</v>
      </c>
      <c r="AC129">
        <v>444</v>
      </c>
      <c r="AD129">
        <v>27</v>
      </c>
      <c r="AE129">
        <v>89</v>
      </c>
      <c r="AF129">
        <v>19</v>
      </c>
      <c r="AG129">
        <v>317</v>
      </c>
      <c r="AH129">
        <v>176</v>
      </c>
      <c r="AI129">
        <v>7</v>
      </c>
      <c r="AJ129">
        <v>31</v>
      </c>
      <c r="AK129">
        <v>9</v>
      </c>
      <c r="AL129">
        <v>40</v>
      </c>
      <c r="AM129">
        <v>32</v>
      </c>
      <c r="AN129">
        <v>0</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s="18">
        <v>1</v>
      </c>
      <c r="BH129" s="18">
        <v>0</v>
      </c>
      <c r="BI129" s="18">
        <v>126</v>
      </c>
      <c r="BJ129" s="18">
        <v>2</v>
      </c>
      <c r="BK129" s="18">
        <v>241</v>
      </c>
      <c r="BL129" s="18">
        <v>1101</v>
      </c>
      <c r="BM129" s="18">
        <v>558</v>
      </c>
      <c r="BN129" s="18">
        <v>253</v>
      </c>
      <c r="BO129" s="18">
        <v>38</v>
      </c>
      <c r="BP129" s="18">
        <v>14192</v>
      </c>
      <c r="BQ129" s="18">
        <v>4527</v>
      </c>
      <c r="BR129" s="18">
        <v>0</v>
      </c>
      <c r="BS129" s="18">
        <v>92</v>
      </c>
      <c r="BT129" s="18">
        <v>4250</v>
      </c>
      <c r="BU129" s="18">
        <v>1933</v>
      </c>
      <c r="BV129" s="18">
        <v>6986</v>
      </c>
      <c r="BW129" s="18">
        <v>33</v>
      </c>
      <c r="BX129" s="18">
        <v>0</v>
      </c>
      <c r="BY129" s="18">
        <v>0</v>
      </c>
    </row>
    <row r="130" spans="1:77" x14ac:dyDescent="0.25">
      <c r="A130" s="18" t="s">
        <v>571</v>
      </c>
      <c r="B130" s="18" t="s">
        <v>578</v>
      </c>
      <c r="C130" s="18" t="s">
        <v>719</v>
      </c>
      <c r="D130" s="1">
        <v>44739</v>
      </c>
      <c r="E130">
        <v>280</v>
      </c>
      <c r="F130">
        <v>6</v>
      </c>
      <c r="G130">
        <v>4</v>
      </c>
      <c r="H130">
        <v>9</v>
      </c>
      <c r="I130">
        <v>7</v>
      </c>
      <c r="J130">
        <v>187</v>
      </c>
      <c r="K130">
        <v>13</v>
      </c>
      <c r="L130">
        <v>22</v>
      </c>
      <c r="M130">
        <v>9</v>
      </c>
      <c r="N130">
        <v>34</v>
      </c>
      <c r="O130">
        <v>26</v>
      </c>
      <c r="P130">
        <v>0</v>
      </c>
      <c r="Q130">
        <v>0</v>
      </c>
      <c r="R130">
        <v>458</v>
      </c>
      <c r="S130">
        <v>297</v>
      </c>
      <c r="T130">
        <v>12</v>
      </c>
      <c r="U130">
        <v>21</v>
      </c>
      <c r="V130">
        <v>22</v>
      </c>
      <c r="W130">
        <v>3401</v>
      </c>
      <c r="X130">
        <v>1971</v>
      </c>
      <c r="Y130">
        <v>100</v>
      </c>
      <c r="Z130">
        <v>254</v>
      </c>
      <c r="AA130">
        <v>164</v>
      </c>
      <c r="AB130">
        <v>1530</v>
      </c>
      <c r="AC130">
        <v>861</v>
      </c>
      <c r="AD130">
        <v>40</v>
      </c>
      <c r="AE130">
        <v>145</v>
      </c>
      <c r="AF130">
        <v>118</v>
      </c>
      <c r="AG130">
        <v>599</v>
      </c>
      <c r="AH130">
        <v>315</v>
      </c>
      <c r="AI130">
        <v>12</v>
      </c>
      <c r="AJ130">
        <v>52</v>
      </c>
      <c r="AK130">
        <v>37</v>
      </c>
      <c r="AL130">
        <v>62</v>
      </c>
      <c r="AM130">
        <v>37</v>
      </c>
      <c r="AN130">
        <v>1</v>
      </c>
      <c r="AO130">
        <v>3</v>
      </c>
      <c r="AP130">
        <v>1</v>
      </c>
      <c r="AQ130">
        <v>0</v>
      </c>
      <c r="AR130">
        <v>2</v>
      </c>
      <c r="AS130">
        <v>0</v>
      </c>
      <c r="AT130">
        <v>0</v>
      </c>
      <c r="AU130">
        <v>0</v>
      </c>
      <c r="AV130">
        <v>1</v>
      </c>
      <c r="AW130">
        <v>0</v>
      </c>
      <c r="AX130">
        <v>0</v>
      </c>
      <c r="AY130">
        <v>0</v>
      </c>
      <c r="AZ130">
        <v>0</v>
      </c>
      <c r="BA130">
        <v>0</v>
      </c>
      <c r="BB130">
        <v>0</v>
      </c>
      <c r="BC130">
        <v>0</v>
      </c>
      <c r="BD130">
        <v>0</v>
      </c>
      <c r="BE130">
        <v>0</v>
      </c>
      <c r="BF130">
        <v>0</v>
      </c>
      <c r="BG130" s="18">
        <v>4</v>
      </c>
      <c r="BH130" s="18">
        <v>8</v>
      </c>
      <c r="BI130" s="18">
        <v>228</v>
      </c>
      <c r="BJ130" s="18">
        <v>33</v>
      </c>
      <c r="BK130" s="18">
        <v>393</v>
      </c>
      <c r="BL130" s="18">
        <v>2747</v>
      </c>
      <c r="BM130" s="18">
        <v>1163</v>
      </c>
      <c r="BN130" s="18">
        <v>463</v>
      </c>
      <c r="BO130" s="18">
        <v>53</v>
      </c>
      <c r="BP130" s="18">
        <v>20727</v>
      </c>
      <c r="BQ130" s="18">
        <v>8160</v>
      </c>
      <c r="BR130" s="18">
        <v>0</v>
      </c>
      <c r="BS130" s="18">
        <v>80</v>
      </c>
      <c r="BT130" s="18">
        <v>3794</v>
      </c>
      <c r="BU130" s="18">
        <v>2761</v>
      </c>
      <c r="BV130" s="18">
        <v>12824</v>
      </c>
      <c r="BW130" s="18">
        <v>25</v>
      </c>
      <c r="BX130" s="18">
        <v>0</v>
      </c>
      <c r="BY130" s="18">
        <v>2</v>
      </c>
    </row>
    <row r="131" spans="1:77" x14ac:dyDescent="0.25">
      <c r="A131" s="18" t="s">
        <v>571</v>
      </c>
      <c r="B131" s="18" t="s">
        <v>578</v>
      </c>
      <c r="C131" s="18" t="s">
        <v>581</v>
      </c>
      <c r="D131" s="1">
        <v>44739</v>
      </c>
      <c r="E131">
        <v>135</v>
      </c>
      <c r="F131">
        <v>6</v>
      </c>
      <c r="G131">
        <v>4</v>
      </c>
      <c r="H131">
        <v>1</v>
      </c>
      <c r="I131">
        <v>1</v>
      </c>
      <c r="J131">
        <v>85</v>
      </c>
      <c r="K131">
        <v>6</v>
      </c>
      <c r="L131">
        <v>7</v>
      </c>
      <c r="M131">
        <v>2</v>
      </c>
      <c r="N131">
        <v>9</v>
      </c>
      <c r="O131">
        <v>7</v>
      </c>
      <c r="P131">
        <v>0</v>
      </c>
      <c r="Q131">
        <v>0</v>
      </c>
      <c r="R131">
        <v>323</v>
      </c>
      <c r="S131">
        <v>239</v>
      </c>
      <c r="T131">
        <v>5</v>
      </c>
      <c r="U131">
        <v>25</v>
      </c>
      <c r="V131">
        <v>2</v>
      </c>
      <c r="W131">
        <v>1563</v>
      </c>
      <c r="X131">
        <v>835</v>
      </c>
      <c r="Y131">
        <v>30</v>
      </c>
      <c r="Z131">
        <v>153</v>
      </c>
      <c r="AA131">
        <v>39</v>
      </c>
      <c r="AB131">
        <v>593</v>
      </c>
      <c r="AC131">
        <v>351</v>
      </c>
      <c r="AD131">
        <v>3</v>
      </c>
      <c r="AE131">
        <v>76</v>
      </c>
      <c r="AF131">
        <v>20</v>
      </c>
      <c r="AG131">
        <v>238</v>
      </c>
      <c r="AH131">
        <v>84</v>
      </c>
      <c r="AI131">
        <v>1</v>
      </c>
      <c r="AJ131">
        <v>36</v>
      </c>
      <c r="AK131">
        <v>21</v>
      </c>
      <c r="AL131">
        <v>87</v>
      </c>
      <c r="AM131">
        <v>62</v>
      </c>
      <c r="AN131">
        <v>3</v>
      </c>
      <c r="AO131">
        <v>1</v>
      </c>
      <c r="AP131">
        <v>0</v>
      </c>
      <c r="AQ131">
        <v>0</v>
      </c>
      <c r="AR131">
        <v>0</v>
      </c>
      <c r="AS131">
        <v>0</v>
      </c>
      <c r="AT131">
        <v>0</v>
      </c>
      <c r="AU131">
        <v>0</v>
      </c>
      <c r="AV131">
        <v>0</v>
      </c>
      <c r="AW131">
        <v>0</v>
      </c>
      <c r="AX131">
        <v>0</v>
      </c>
      <c r="AY131">
        <v>0</v>
      </c>
      <c r="AZ131">
        <v>0</v>
      </c>
      <c r="BA131">
        <v>0</v>
      </c>
      <c r="BB131">
        <v>0</v>
      </c>
      <c r="BC131">
        <v>0</v>
      </c>
      <c r="BD131">
        <v>0</v>
      </c>
      <c r="BE131">
        <v>0</v>
      </c>
      <c r="BF131">
        <v>0</v>
      </c>
      <c r="BG131" s="18">
        <v>5</v>
      </c>
      <c r="BH131" s="18">
        <v>1</v>
      </c>
      <c r="BI131" s="18">
        <v>114</v>
      </c>
      <c r="BJ131" s="18">
        <v>9</v>
      </c>
      <c r="BK131" s="18">
        <v>284</v>
      </c>
      <c r="BL131" s="18">
        <v>1278</v>
      </c>
      <c r="BM131" s="18">
        <v>479</v>
      </c>
      <c r="BN131" s="18">
        <v>164</v>
      </c>
      <c r="BO131" s="18">
        <v>81</v>
      </c>
      <c r="BP131" s="18">
        <v>5642</v>
      </c>
      <c r="BQ131" s="18">
        <v>2007</v>
      </c>
      <c r="BR131" s="18">
        <v>0</v>
      </c>
      <c r="BS131" s="18">
        <v>17</v>
      </c>
      <c r="BT131" s="18">
        <v>687</v>
      </c>
      <c r="BU131" s="18">
        <v>973</v>
      </c>
      <c r="BV131" s="18">
        <v>3646</v>
      </c>
      <c r="BW131" s="18">
        <v>21</v>
      </c>
      <c r="BX131" s="18">
        <v>0</v>
      </c>
      <c r="BY131" s="18">
        <v>1</v>
      </c>
    </row>
    <row r="132" spans="1:77" x14ac:dyDescent="0.25">
      <c r="A132" s="18" t="s">
        <v>571</v>
      </c>
      <c r="B132" s="18" t="s">
        <v>573</v>
      </c>
      <c r="C132" s="18" t="s">
        <v>582</v>
      </c>
      <c r="D132" s="1">
        <v>44739</v>
      </c>
      <c r="E132">
        <v>15</v>
      </c>
      <c r="F132">
        <v>0</v>
      </c>
      <c r="G132">
        <v>0</v>
      </c>
      <c r="H132">
        <v>0</v>
      </c>
      <c r="I132">
        <v>0</v>
      </c>
      <c r="J132">
        <v>7</v>
      </c>
      <c r="K132">
        <v>1</v>
      </c>
      <c r="L132">
        <v>2</v>
      </c>
      <c r="M132">
        <v>1</v>
      </c>
      <c r="N132">
        <v>0</v>
      </c>
      <c r="O132">
        <v>0</v>
      </c>
      <c r="P132">
        <v>0</v>
      </c>
      <c r="Q132">
        <v>0</v>
      </c>
      <c r="R132">
        <v>9</v>
      </c>
      <c r="S132">
        <v>6</v>
      </c>
      <c r="T132">
        <v>0</v>
      </c>
      <c r="U132">
        <v>1</v>
      </c>
      <c r="V132">
        <v>0</v>
      </c>
      <c r="W132">
        <v>292</v>
      </c>
      <c r="X132">
        <v>85</v>
      </c>
      <c r="Y132">
        <v>36</v>
      </c>
      <c r="Z132">
        <v>58</v>
      </c>
      <c r="AA132">
        <v>7</v>
      </c>
      <c r="AB132">
        <v>112</v>
      </c>
      <c r="AC132">
        <v>35</v>
      </c>
      <c r="AD132">
        <v>9</v>
      </c>
      <c r="AE132">
        <v>33</v>
      </c>
      <c r="AF132">
        <v>8</v>
      </c>
      <c r="AG132">
        <v>28</v>
      </c>
      <c r="AH132">
        <v>5</v>
      </c>
      <c r="AI132">
        <v>4</v>
      </c>
      <c r="AJ132">
        <v>6</v>
      </c>
      <c r="AK132">
        <v>1</v>
      </c>
      <c r="AL132">
        <v>0</v>
      </c>
      <c r="AM132">
        <v>0</v>
      </c>
      <c r="AN132">
        <v>0</v>
      </c>
      <c r="AO132">
        <v>0</v>
      </c>
      <c r="AP132">
        <v>0</v>
      </c>
      <c r="AQ132">
        <v>0</v>
      </c>
      <c r="AR132">
        <v>0</v>
      </c>
      <c r="AS132">
        <v>0</v>
      </c>
      <c r="AT132">
        <v>0</v>
      </c>
      <c r="AU132">
        <v>0</v>
      </c>
      <c r="AV132">
        <v>0</v>
      </c>
      <c r="AW132">
        <v>0</v>
      </c>
      <c r="AX132">
        <v>0</v>
      </c>
      <c r="AY132">
        <v>0</v>
      </c>
      <c r="AZ132">
        <v>0</v>
      </c>
      <c r="BA132">
        <v>0</v>
      </c>
      <c r="BB132">
        <v>0</v>
      </c>
      <c r="BC132">
        <v>0</v>
      </c>
      <c r="BD132">
        <v>0</v>
      </c>
      <c r="BE132">
        <v>0</v>
      </c>
      <c r="BF132">
        <v>0</v>
      </c>
      <c r="BG132" s="18">
        <v>0</v>
      </c>
      <c r="BH132" s="18">
        <v>0</v>
      </c>
      <c r="BI132" s="18">
        <v>9</v>
      </c>
      <c r="BJ132" s="18">
        <v>0</v>
      </c>
      <c r="BK132" s="18">
        <v>8</v>
      </c>
      <c r="BL132" s="18">
        <v>155</v>
      </c>
      <c r="BM132" s="18">
        <v>56</v>
      </c>
      <c r="BN132" s="18">
        <v>11</v>
      </c>
      <c r="BO132" s="18">
        <v>0</v>
      </c>
      <c r="BP132" s="18">
        <v>770</v>
      </c>
      <c r="BQ132" s="18">
        <v>106</v>
      </c>
      <c r="BR132" s="18">
        <v>0</v>
      </c>
      <c r="BS132" s="18">
        <v>51</v>
      </c>
      <c r="BT132" s="18">
        <v>297</v>
      </c>
      <c r="BU132" s="18">
        <v>65</v>
      </c>
      <c r="BV132" s="18">
        <v>247</v>
      </c>
      <c r="BW132" s="18">
        <v>4</v>
      </c>
      <c r="BX132" s="18">
        <v>0</v>
      </c>
      <c r="BY132" s="18">
        <v>0</v>
      </c>
    </row>
    <row r="133" spans="1:77" x14ac:dyDescent="0.25">
      <c r="A133" s="18" t="s">
        <v>571</v>
      </c>
      <c r="B133" s="18" t="s">
        <v>572</v>
      </c>
      <c r="C133" s="18" t="s">
        <v>584</v>
      </c>
      <c r="D133" s="1">
        <v>44739</v>
      </c>
      <c r="E133">
        <v>182</v>
      </c>
      <c r="F133">
        <v>2</v>
      </c>
      <c r="G133">
        <v>0</v>
      </c>
      <c r="H133">
        <v>0</v>
      </c>
      <c r="I133">
        <v>0</v>
      </c>
      <c r="J133">
        <v>130</v>
      </c>
      <c r="K133">
        <v>8</v>
      </c>
      <c r="L133">
        <v>8</v>
      </c>
      <c r="M133">
        <v>2</v>
      </c>
      <c r="N133">
        <v>2</v>
      </c>
      <c r="O133">
        <v>2</v>
      </c>
      <c r="P133">
        <v>0</v>
      </c>
      <c r="Q133">
        <v>0</v>
      </c>
      <c r="R133">
        <v>396</v>
      </c>
      <c r="S133">
        <v>313</v>
      </c>
      <c r="T133">
        <v>19</v>
      </c>
      <c r="U133">
        <v>10</v>
      </c>
      <c r="V133">
        <v>4</v>
      </c>
      <c r="W133">
        <v>1724</v>
      </c>
      <c r="X133">
        <v>1019</v>
      </c>
      <c r="Y133">
        <v>86</v>
      </c>
      <c r="Z133">
        <v>136</v>
      </c>
      <c r="AA133">
        <v>27</v>
      </c>
      <c r="AB133">
        <v>1009</v>
      </c>
      <c r="AC133">
        <v>664</v>
      </c>
      <c r="AD133">
        <v>24</v>
      </c>
      <c r="AE133">
        <v>122</v>
      </c>
      <c r="AF133">
        <v>33</v>
      </c>
      <c r="AG133">
        <v>300</v>
      </c>
      <c r="AH133">
        <v>140</v>
      </c>
      <c r="AI133">
        <v>8</v>
      </c>
      <c r="AJ133">
        <v>29</v>
      </c>
      <c r="AK133">
        <v>10</v>
      </c>
      <c r="AL133">
        <v>77</v>
      </c>
      <c r="AM133">
        <v>62</v>
      </c>
      <c r="AN133">
        <v>6</v>
      </c>
      <c r="AO133">
        <v>2</v>
      </c>
      <c r="AP133">
        <v>0</v>
      </c>
      <c r="AQ133">
        <v>0</v>
      </c>
      <c r="AR133">
        <v>1</v>
      </c>
      <c r="AS133">
        <v>0</v>
      </c>
      <c r="AT133">
        <v>0</v>
      </c>
      <c r="AU133">
        <v>0</v>
      </c>
      <c r="AV133">
        <v>0</v>
      </c>
      <c r="AW133">
        <v>0</v>
      </c>
      <c r="AX133">
        <v>0</v>
      </c>
      <c r="AY133">
        <v>0</v>
      </c>
      <c r="AZ133">
        <v>0</v>
      </c>
      <c r="BA133">
        <v>0</v>
      </c>
      <c r="BB133">
        <v>0</v>
      </c>
      <c r="BC133">
        <v>0</v>
      </c>
      <c r="BD133">
        <v>0</v>
      </c>
      <c r="BE133">
        <v>0</v>
      </c>
      <c r="BF133">
        <v>0</v>
      </c>
      <c r="BG133" s="18">
        <v>0</v>
      </c>
      <c r="BH133" s="18">
        <v>0</v>
      </c>
      <c r="BI133" s="18">
        <v>159</v>
      </c>
      <c r="BJ133" s="18">
        <v>2</v>
      </c>
      <c r="BK133" s="18">
        <v>360</v>
      </c>
      <c r="BL133" s="18">
        <v>1404</v>
      </c>
      <c r="BM133" s="18">
        <v>800</v>
      </c>
      <c r="BN133" s="18">
        <v>243</v>
      </c>
      <c r="BO133" s="18">
        <v>67</v>
      </c>
      <c r="BP133" s="18">
        <v>7565</v>
      </c>
      <c r="BQ133" s="18">
        <v>3238</v>
      </c>
      <c r="BR133" s="18">
        <v>0</v>
      </c>
      <c r="BS133" s="18">
        <v>208</v>
      </c>
      <c r="BT133" s="18">
        <v>1659</v>
      </c>
      <c r="BU133" s="18">
        <v>397</v>
      </c>
      <c r="BV133" s="18">
        <v>4958</v>
      </c>
      <c r="BW133" s="18">
        <v>40</v>
      </c>
      <c r="BX133" s="18">
        <v>0</v>
      </c>
      <c r="BY133" s="18">
        <v>0</v>
      </c>
    </row>
    <row r="134" spans="1:77" x14ac:dyDescent="0.25">
      <c r="A134" s="18" t="s">
        <v>571</v>
      </c>
      <c r="B134" s="18" t="s">
        <v>721</v>
      </c>
      <c r="C134" s="18" t="s">
        <v>727</v>
      </c>
      <c r="D134" s="1">
        <v>44739</v>
      </c>
      <c r="E134">
        <v>57</v>
      </c>
      <c r="F134">
        <v>2</v>
      </c>
      <c r="G134">
        <v>0</v>
      </c>
      <c r="H134">
        <v>0</v>
      </c>
      <c r="I134">
        <v>0</v>
      </c>
      <c r="J134">
        <v>36</v>
      </c>
      <c r="K134">
        <v>1</v>
      </c>
      <c r="L134">
        <v>8</v>
      </c>
      <c r="M134">
        <v>2</v>
      </c>
      <c r="N134">
        <v>6</v>
      </c>
      <c r="O134">
        <v>4</v>
      </c>
      <c r="P134">
        <v>0</v>
      </c>
      <c r="Q134">
        <v>0</v>
      </c>
      <c r="R134">
        <v>164</v>
      </c>
      <c r="S134">
        <v>123</v>
      </c>
      <c r="T134">
        <v>16</v>
      </c>
      <c r="U134">
        <v>2</v>
      </c>
      <c r="V134">
        <v>1</v>
      </c>
      <c r="W134">
        <v>483</v>
      </c>
      <c r="X134">
        <v>288</v>
      </c>
      <c r="Y134">
        <v>18</v>
      </c>
      <c r="Z134">
        <v>65</v>
      </c>
      <c r="AA134">
        <v>10</v>
      </c>
      <c r="AB134">
        <v>319</v>
      </c>
      <c r="AC134">
        <v>183</v>
      </c>
      <c r="AD134">
        <v>7</v>
      </c>
      <c r="AE134">
        <v>53</v>
      </c>
      <c r="AF134">
        <v>28</v>
      </c>
      <c r="AG134">
        <v>135</v>
      </c>
      <c r="AH134">
        <v>64</v>
      </c>
      <c r="AI134">
        <v>2</v>
      </c>
      <c r="AJ134">
        <v>24</v>
      </c>
      <c r="AK134">
        <v>7</v>
      </c>
      <c r="AL134">
        <v>36</v>
      </c>
      <c r="AM134">
        <v>26</v>
      </c>
      <c r="AN134">
        <v>3</v>
      </c>
      <c r="AO134">
        <v>0</v>
      </c>
      <c r="AP134">
        <v>0</v>
      </c>
      <c r="AQ134">
        <v>0</v>
      </c>
      <c r="AR134">
        <v>0</v>
      </c>
      <c r="AS134">
        <v>0</v>
      </c>
      <c r="AT134">
        <v>0</v>
      </c>
      <c r="AU134">
        <v>0</v>
      </c>
      <c r="AV134">
        <v>0</v>
      </c>
      <c r="AW134">
        <v>0</v>
      </c>
      <c r="AX134">
        <v>0</v>
      </c>
      <c r="AY134">
        <v>0</v>
      </c>
      <c r="AZ134">
        <v>0</v>
      </c>
      <c r="BA134">
        <v>0</v>
      </c>
      <c r="BB134">
        <v>0</v>
      </c>
      <c r="BC134">
        <v>0</v>
      </c>
      <c r="BD134">
        <v>0</v>
      </c>
      <c r="BE134">
        <v>0</v>
      </c>
      <c r="BF134">
        <v>0</v>
      </c>
      <c r="BG134" s="18">
        <v>1</v>
      </c>
      <c r="BH134" s="18">
        <v>0</v>
      </c>
      <c r="BI134" s="18">
        <v>41</v>
      </c>
      <c r="BJ134" s="18">
        <v>5</v>
      </c>
      <c r="BK134" s="18">
        <v>143</v>
      </c>
      <c r="BL134" s="18">
        <v>370</v>
      </c>
      <c r="BM134" s="18">
        <v>225</v>
      </c>
      <c r="BN134" s="18">
        <v>96</v>
      </c>
      <c r="BO134" s="18">
        <v>32</v>
      </c>
      <c r="BP134" s="18">
        <v>2641</v>
      </c>
      <c r="BQ134" s="18">
        <v>1224</v>
      </c>
      <c r="BR134" s="18">
        <v>0</v>
      </c>
      <c r="BS134" s="18">
        <v>52</v>
      </c>
      <c r="BT134" s="18">
        <v>537</v>
      </c>
      <c r="BU134" s="18">
        <v>218</v>
      </c>
      <c r="BV134" s="18">
        <v>1722</v>
      </c>
      <c r="BW134" s="18">
        <v>14</v>
      </c>
      <c r="BX134" s="18">
        <v>0</v>
      </c>
      <c r="BY134" s="18">
        <v>0</v>
      </c>
    </row>
    <row r="135" spans="1:77" x14ac:dyDescent="0.25">
      <c r="A135" s="18" t="s">
        <v>571</v>
      </c>
      <c r="B135" s="18" t="s">
        <v>585</v>
      </c>
      <c r="C135" s="18" t="s">
        <v>587</v>
      </c>
      <c r="D135" s="1">
        <v>44739</v>
      </c>
      <c r="E135">
        <v>181</v>
      </c>
      <c r="F135">
        <v>10</v>
      </c>
      <c r="G135">
        <v>5</v>
      </c>
      <c r="H135">
        <v>0</v>
      </c>
      <c r="I135">
        <v>0</v>
      </c>
      <c r="J135">
        <v>72</v>
      </c>
      <c r="K135">
        <v>15</v>
      </c>
      <c r="L135">
        <v>18</v>
      </c>
      <c r="M135">
        <v>6</v>
      </c>
      <c r="N135">
        <v>4</v>
      </c>
      <c r="O135">
        <v>0</v>
      </c>
      <c r="P135">
        <v>0</v>
      </c>
      <c r="Q135">
        <v>0</v>
      </c>
      <c r="R135">
        <v>276</v>
      </c>
      <c r="S135">
        <v>167</v>
      </c>
      <c r="T135">
        <v>21</v>
      </c>
      <c r="U135">
        <v>14</v>
      </c>
      <c r="V135">
        <v>2</v>
      </c>
      <c r="W135">
        <v>1981</v>
      </c>
      <c r="X135">
        <v>579</v>
      </c>
      <c r="Y135">
        <v>140</v>
      </c>
      <c r="Z135">
        <v>201</v>
      </c>
      <c r="AA135">
        <v>35</v>
      </c>
      <c r="AB135">
        <v>797</v>
      </c>
      <c r="AC135">
        <v>254</v>
      </c>
      <c r="AD135">
        <v>19</v>
      </c>
      <c r="AE135">
        <v>114</v>
      </c>
      <c r="AF135">
        <v>69</v>
      </c>
      <c r="AG135">
        <v>397</v>
      </c>
      <c r="AH135">
        <v>73</v>
      </c>
      <c r="AI135">
        <v>23</v>
      </c>
      <c r="AJ135">
        <v>58</v>
      </c>
      <c r="AK135">
        <v>6</v>
      </c>
      <c r="AL135">
        <v>64</v>
      </c>
      <c r="AM135">
        <v>25</v>
      </c>
      <c r="AN135">
        <v>7</v>
      </c>
      <c r="AO135">
        <v>3</v>
      </c>
      <c r="AP135">
        <v>0</v>
      </c>
      <c r="AQ135">
        <v>0</v>
      </c>
      <c r="AR135">
        <v>2</v>
      </c>
      <c r="AS135">
        <v>1</v>
      </c>
      <c r="AT135">
        <v>0</v>
      </c>
      <c r="AU135">
        <v>0</v>
      </c>
      <c r="AV135">
        <v>0</v>
      </c>
      <c r="AW135">
        <v>0</v>
      </c>
      <c r="AX135">
        <v>0</v>
      </c>
      <c r="AY135">
        <v>0</v>
      </c>
      <c r="AZ135">
        <v>0</v>
      </c>
      <c r="BA135">
        <v>0</v>
      </c>
      <c r="BB135">
        <v>0</v>
      </c>
      <c r="BC135">
        <v>0</v>
      </c>
      <c r="BD135">
        <v>0</v>
      </c>
      <c r="BE135">
        <v>0</v>
      </c>
      <c r="BF135">
        <v>0</v>
      </c>
      <c r="BG135" s="18">
        <v>7</v>
      </c>
      <c r="BH135" s="18">
        <v>0</v>
      </c>
      <c r="BI135" s="18">
        <v>134</v>
      </c>
      <c r="BJ135" s="18">
        <v>4</v>
      </c>
      <c r="BK135" s="18">
        <v>237</v>
      </c>
      <c r="BL135" s="18">
        <v>1470</v>
      </c>
      <c r="BM135" s="18">
        <v>572</v>
      </c>
      <c r="BN135" s="18">
        <v>282</v>
      </c>
      <c r="BO135" s="18">
        <v>51</v>
      </c>
      <c r="BP135" s="18">
        <v>9829</v>
      </c>
      <c r="BQ135" s="18">
        <v>992</v>
      </c>
      <c r="BR135" s="18">
        <v>0</v>
      </c>
      <c r="BS135" s="18">
        <v>246</v>
      </c>
      <c r="BT135" s="18">
        <v>2452</v>
      </c>
      <c r="BU135" s="18">
        <v>833</v>
      </c>
      <c r="BV135" s="18">
        <v>5842</v>
      </c>
      <c r="BW135" s="18">
        <v>1</v>
      </c>
      <c r="BX135" s="18">
        <v>0</v>
      </c>
      <c r="BY135" s="18">
        <v>0</v>
      </c>
    </row>
    <row r="136" spans="1:77" x14ac:dyDescent="0.25">
      <c r="A136" s="18" t="s">
        <v>571</v>
      </c>
      <c r="B136" s="18" t="s">
        <v>578</v>
      </c>
      <c r="C136" s="18" t="s">
        <v>728</v>
      </c>
      <c r="D136" s="1">
        <v>44739</v>
      </c>
      <c r="E136">
        <v>31</v>
      </c>
      <c r="F136">
        <v>0</v>
      </c>
      <c r="G136">
        <v>0</v>
      </c>
      <c r="H136">
        <v>0</v>
      </c>
      <c r="I136">
        <v>0</v>
      </c>
      <c r="J136">
        <v>27</v>
      </c>
      <c r="K136">
        <v>0</v>
      </c>
      <c r="L136">
        <v>0</v>
      </c>
      <c r="M136">
        <v>0</v>
      </c>
      <c r="N136">
        <v>1</v>
      </c>
      <c r="O136">
        <v>1</v>
      </c>
      <c r="P136">
        <v>0</v>
      </c>
      <c r="Q136">
        <v>0</v>
      </c>
      <c r="R136">
        <v>135</v>
      </c>
      <c r="S136">
        <v>123</v>
      </c>
      <c r="T136">
        <v>1</v>
      </c>
      <c r="U136">
        <v>3</v>
      </c>
      <c r="V136">
        <v>0</v>
      </c>
      <c r="W136">
        <v>255</v>
      </c>
      <c r="X136">
        <v>198</v>
      </c>
      <c r="Y136">
        <v>3</v>
      </c>
      <c r="Z136">
        <v>17</v>
      </c>
      <c r="AA136">
        <v>6</v>
      </c>
      <c r="AB136">
        <v>292</v>
      </c>
      <c r="AC136">
        <v>209</v>
      </c>
      <c r="AD136">
        <v>0</v>
      </c>
      <c r="AE136">
        <v>35</v>
      </c>
      <c r="AF136">
        <v>16</v>
      </c>
      <c r="AG136">
        <v>45</v>
      </c>
      <c r="AH136">
        <v>30</v>
      </c>
      <c r="AI136">
        <v>0</v>
      </c>
      <c r="AJ136">
        <v>7</v>
      </c>
      <c r="AK136">
        <v>3</v>
      </c>
      <c r="AL136">
        <v>10</v>
      </c>
      <c r="AM136">
        <v>10</v>
      </c>
      <c r="AN136">
        <v>0</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18">
        <v>0</v>
      </c>
      <c r="BH136" s="18">
        <v>0</v>
      </c>
      <c r="BI136" s="18">
        <v>29</v>
      </c>
      <c r="BJ136" s="18">
        <v>1</v>
      </c>
      <c r="BK136" s="18">
        <v>130</v>
      </c>
      <c r="BL136" s="18">
        <v>224</v>
      </c>
      <c r="BM136" s="18">
        <v>232</v>
      </c>
      <c r="BN136" s="18">
        <v>35</v>
      </c>
      <c r="BO136" s="18">
        <v>10</v>
      </c>
      <c r="BP136" s="18">
        <v>1437</v>
      </c>
      <c r="BQ136" s="18">
        <v>825</v>
      </c>
      <c r="BR136" s="18">
        <v>0</v>
      </c>
      <c r="BS136" s="18">
        <v>3</v>
      </c>
      <c r="BT136" s="18">
        <v>285</v>
      </c>
      <c r="BU136" s="18">
        <v>100</v>
      </c>
      <c r="BV136" s="18">
        <v>1008</v>
      </c>
      <c r="BW136" s="18">
        <v>11</v>
      </c>
      <c r="BX136" s="18">
        <v>0</v>
      </c>
      <c r="BY136" s="18">
        <v>0</v>
      </c>
    </row>
    <row r="137" spans="1:77" x14ac:dyDescent="0.25">
      <c r="A137" s="18" t="s">
        <v>571</v>
      </c>
      <c r="B137" s="18" t="s">
        <v>575</v>
      </c>
      <c r="C137" s="18" t="s">
        <v>588</v>
      </c>
      <c r="D137" s="1">
        <v>44739</v>
      </c>
      <c r="E137">
        <v>88</v>
      </c>
      <c r="F137">
        <v>0</v>
      </c>
      <c r="G137">
        <v>0</v>
      </c>
      <c r="H137">
        <v>0</v>
      </c>
      <c r="I137">
        <v>0</v>
      </c>
      <c r="J137">
        <v>54</v>
      </c>
      <c r="K137">
        <v>10</v>
      </c>
      <c r="L137">
        <v>3</v>
      </c>
      <c r="M137">
        <v>0</v>
      </c>
      <c r="N137">
        <v>0</v>
      </c>
      <c r="O137">
        <v>0</v>
      </c>
      <c r="P137">
        <v>0</v>
      </c>
      <c r="Q137">
        <v>0</v>
      </c>
      <c r="R137">
        <v>176</v>
      </c>
      <c r="S137">
        <v>125</v>
      </c>
      <c r="T137">
        <v>26</v>
      </c>
      <c r="U137">
        <v>1</v>
      </c>
      <c r="V137">
        <v>4</v>
      </c>
      <c r="W137">
        <v>872</v>
      </c>
      <c r="X137">
        <v>490</v>
      </c>
      <c r="Y137">
        <v>64</v>
      </c>
      <c r="Z137">
        <v>55</v>
      </c>
      <c r="AA137">
        <v>16</v>
      </c>
      <c r="AB137">
        <v>477</v>
      </c>
      <c r="AC137">
        <v>258</v>
      </c>
      <c r="AD137">
        <v>68</v>
      </c>
      <c r="AE137">
        <v>47</v>
      </c>
      <c r="AF137">
        <v>6</v>
      </c>
      <c r="AG137">
        <v>212</v>
      </c>
      <c r="AH137">
        <v>119</v>
      </c>
      <c r="AI137">
        <v>5</v>
      </c>
      <c r="AJ137">
        <v>20</v>
      </c>
      <c r="AK137">
        <v>3</v>
      </c>
      <c r="AL137">
        <v>37</v>
      </c>
      <c r="AM137">
        <v>21</v>
      </c>
      <c r="AN137">
        <v>4</v>
      </c>
      <c r="AO137">
        <v>1</v>
      </c>
      <c r="AP137">
        <v>0</v>
      </c>
      <c r="AQ137">
        <v>0</v>
      </c>
      <c r="AR137">
        <v>0</v>
      </c>
      <c r="AS137">
        <v>0</v>
      </c>
      <c r="AT137">
        <v>0</v>
      </c>
      <c r="AU137">
        <v>0</v>
      </c>
      <c r="AV137">
        <v>0</v>
      </c>
      <c r="AW137">
        <v>0</v>
      </c>
      <c r="AX137">
        <v>0</v>
      </c>
      <c r="AY137">
        <v>0</v>
      </c>
      <c r="AZ137">
        <v>0</v>
      </c>
      <c r="BA137">
        <v>0</v>
      </c>
      <c r="BB137">
        <v>0</v>
      </c>
      <c r="BC137">
        <v>0</v>
      </c>
      <c r="BD137">
        <v>0</v>
      </c>
      <c r="BE137">
        <v>0</v>
      </c>
      <c r="BF137">
        <v>0</v>
      </c>
      <c r="BG137" s="18">
        <v>0</v>
      </c>
      <c r="BH137" s="18">
        <v>0</v>
      </c>
      <c r="BI137" s="18">
        <v>74</v>
      </c>
      <c r="BJ137" s="18">
        <v>0</v>
      </c>
      <c r="BK137" s="18">
        <v>141</v>
      </c>
      <c r="BL137" s="18">
        <v>699</v>
      </c>
      <c r="BM137" s="18">
        <v>346</v>
      </c>
      <c r="BN137" s="18">
        <v>177</v>
      </c>
      <c r="BO137" s="18">
        <v>30</v>
      </c>
      <c r="BP137" s="18">
        <v>6794</v>
      </c>
      <c r="BQ137" s="18">
        <v>3023</v>
      </c>
      <c r="BR137" s="18">
        <v>0</v>
      </c>
      <c r="BS137" s="18">
        <v>141</v>
      </c>
      <c r="BT137" s="18">
        <v>1697</v>
      </c>
      <c r="BU137" s="18">
        <v>301</v>
      </c>
      <c r="BV137" s="18">
        <v>4361</v>
      </c>
      <c r="BW137" s="18">
        <v>17</v>
      </c>
      <c r="BX137" s="18">
        <v>0</v>
      </c>
      <c r="BY137" s="18">
        <v>0</v>
      </c>
    </row>
    <row r="138" spans="1:77" x14ac:dyDescent="0.25">
      <c r="A138" s="18" t="s">
        <v>571</v>
      </c>
      <c r="B138" s="18" t="s">
        <v>575</v>
      </c>
      <c r="C138" s="18" t="s">
        <v>589</v>
      </c>
      <c r="D138" s="1">
        <v>44739</v>
      </c>
      <c r="E138">
        <v>178</v>
      </c>
      <c r="F138">
        <v>2</v>
      </c>
      <c r="G138">
        <v>2</v>
      </c>
      <c r="H138">
        <v>0</v>
      </c>
      <c r="I138">
        <v>0</v>
      </c>
      <c r="J138">
        <v>115</v>
      </c>
      <c r="K138">
        <v>14</v>
      </c>
      <c r="L138">
        <v>14</v>
      </c>
      <c r="M138">
        <v>4</v>
      </c>
      <c r="N138">
        <v>8</v>
      </c>
      <c r="O138">
        <v>8</v>
      </c>
      <c r="P138">
        <v>0</v>
      </c>
      <c r="Q138">
        <v>0</v>
      </c>
      <c r="R138">
        <v>509</v>
      </c>
      <c r="S138">
        <v>427</v>
      </c>
      <c r="T138">
        <v>21</v>
      </c>
      <c r="U138">
        <v>6</v>
      </c>
      <c r="V138">
        <v>8</v>
      </c>
      <c r="W138">
        <v>1626</v>
      </c>
      <c r="X138">
        <v>993</v>
      </c>
      <c r="Y138">
        <v>97</v>
      </c>
      <c r="Z138">
        <v>112</v>
      </c>
      <c r="AA138">
        <v>25</v>
      </c>
      <c r="AB138">
        <v>1009</v>
      </c>
      <c r="AC138">
        <v>657</v>
      </c>
      <c r="AD138">
        <v>42</v>
      </c>
      <c r="AE138">
        <v>80</v>
      </c>
      <c r="AF138">
        <v>40</v>
      </c>
      <c r="AG138">
        <v>377</v>
      </c>
      <c r="AH138">
        <v>158</v>
      </c>
      <c r="AI138">
        <v>16</v>
      </c>
      <c r="AJ138">
        <v>54</v>
      </c>
      <c r="AK138">
        <v>13</v>
      </c>
      <c r="AL138">
        <v>101</v>
      </c>
      <c r="AM138">
        <v>70</v>
      </c>
      <c r="AN138">
        <v>10</v>
      </c>
      <c r="AO138">
        <v>0</v>
      </c>
      <c r="AP138">
        <v>2</v>
      </c>
      <c r="AQ138">
        <v>0</v>
      </c>
      <c r="AR138">
        <v>0</v>
      </c>
      <c r="AS138">
        <v>0</v>
      </c>
      <c r="AT138">
        <v>0</v>
      </c>
      <c r="AU138">
        <v>0</v>
      </c>
      <c r="AV138">
        <v>0</v>
      </c>
      <c r="AW138">
        <v>0</v>
      </c>
      <c r="AX138">
        <v>0</v>
      </c>
      <c r="AY138">
        <v>0</v>
      </c>
      <c r="AZ138">
        <v>0</v>
      </c>
      <c r="BA138">
        <v>0</v>
      </c>
      <c r="BB138">
        <v>0</v>
      </c>
      <c r="BC138">
        <v>0</v>
      </c>
      <c r="BD138">
        <v>0</v>
      </c>
      <c r="BE138">
        <v>0</v>
      </c>
      <c r="BF138">
        <v>0</v>
      </c>
      <c r="BG138" s="18">
        <v>2</v>
      </c>
      <c r="BH138" s="18">
        <v>0</v>
      </c>
      <c r="BI138" s="18">
        <v>138</v>
      </c>
      <c r="BJ138" s="18">
        <v>8</v>
      </c>
      <c r="BK138" s="18">
        <v>465</v>
      </c>
      <c r="BL138" s="18">
        <v>1333</v>
      </c>
      <c r="BM138" s="18">
        <v>822</v>
      </c>
      <c r="BN138" s="18">
        <v>273</v>
      </c>
      <c r="BO138" s="18">
        <v>85</v>
      </c>
      <c r="BP138" s="18">
        <v>8245</v>
      </c>
      <c r="BQ138" s="18">
        <v>3523</v>
      </c>
      <c r="BR138" s="18">
        <v>0</v>
      </c>
      <c r="BS138" s="18">
        <v>177</v>
      </c>
      <c r="BT138" s="18">
        <v>1754</v>
      </c>
      <c r="BU138" s="18">
        <v>620</v>
      </c>
      <c r="BV138" s="18">
        <v>5283</v>
      </c>
      <c r="BW138" s="18">
        <v>40</v>
      </c>
      <c r="BX138" s="18">
        <v>0</v>
      </c>
      <c r="BY138" s="18">
        <v>0</v>
      </c>
    </row>
    <row r="139" spans="1:77" x14ac:dyDescent="0.25">
      <c r="A139" s="18" t="s">
        <v>484</v>
      </c>
      <c r="B139" s="18" t="s">
        <v>590</v>
      </c>
      <c r="C139" s="18" t="s">
        <v>735</v>
      </c>
      <c r="D139" s="1">
        <v>44739</v>
      </c>
      <c r="E139">
        <v>49</v>
      </c>
      <c r="F139">
        <v>1</v>
      </c>
      <c r="G139">
        <v>1</v>
      </c>
      <c r="H139">
        <v>0</v>
      </c>
      <c r="I139">
        <v>0</v>
      </c>
      <c r="J139">
        <v>36</v>
      </c>
      <c r="K139">
        <v>5</v>
      </c>
      <c r="L139">
        <v>0</v>
      </c>
      <c r="M139">
        <v>0</v>
      </c>
      <c r="N139">
        <v>0</v>
      </c>
      <c r="O139">
        <v>0</v>
      </c>
      <c r="P139">
        <v>0</v>
      </c>
      <c r="Q139">
        <v>0</v>
      </c>
      <c r="R139">
        <v>163</v>
      </c>
      <c r="S139">
        <v>110</v>
      </c>
      <c r="T139">
        <v>30</v>
      </c>
      <c r="U139">
        <v>1</v>
      </c>
      <c r="V139">
        <v>2</v>
      </c>
      <c r="W139">
        <v>406</v>
      </c>
      <c r="X139">
        <v>213</v>
      </c>
      <c r="Y139">
        <v>39</v>
      </c>
      <c r="Z139">
        <v>34</v>
      </c>
      <c r="AA139">
        <v>5</v>
      </c>
      <c r="AB139">
        <v>415</v>
      </c>
      <c r="AC139">
        <v>230</v>
      </c>
      <c r="AD139">
        <v>18</v>
      </c>
      <c r="AE139">
        <v>52</v>
      </c>
      <c r="AF139">
        <v>22</v>
      </c>
      <c r="AG139">
        <v>57</v>
      </c>
      <c r="AH139">
        <v>31</v>
      </c>
      <c r="AI139">
        <v>4</v>
      </c>
      <c r="AJ139">
        <v>4</v>
      </c>
      <c r="AK139">
        <v>3</v>
      </c>
      <c r="AL139">
        <v>18</v>
      </c>
      <c r="AM139">
        <v>12</v>
      </c>
      <c r="AN139">
        <v>4</v>
      </c>
      <c r="AO139">
        <v>0</v>
      </c>
      <c r="AP139">
        <v>1</v>
      </c>
      <c r="AQ139">
        <v>0</v>
      </c>
      <c r="AR139">
        <v>0</v>
      </c>
      <c r="AS139">
        <v>0</v>
      </c>
      <c r="AT139">
        <v>0</v>
      </c>
      <c r="AU139">
        <v>0</v>
      </c>
      <c r="AV139">
        <v>0</v>
      </c>
      <c r="AW139">
        <v>0</v>
      </c>
      <c r="AX139">
        <v>0</v>
      </c>
      <c r="AY139">
        <v>0</v>
      </c>
      <c r="AZ139">
        <v>0</v>
      </c>
      <c r="BA139">
        <v>0</v>
      </c>
      <c r="BB139">
        <v>0</v>
      </c>
      <c r="BC139">
        <v>0</v>
      </c>
      <c r="BD139">
        <v>0</v>
      </c>
      <c r="BE139">
        <v>0</v>
      </c>
      <c r="BF139">
        <v>0</v>
      </c>
      <c r="BG139" s="18">
        <v>1</v>
      </c>
      <c r="BH139" s="18">
        <v>0</v>
      </c>
      <c r="BI139" s="18">
        <v>44</v>
      </c>
      <c r="BJ139" s="18">
        <v>0</v>
      </c>
      <c r="BK139" s="18">
        <v>126</v>
      </c>
      <c r="BL139" s="18">
        <v>312</v>
      </c>
      <c r="BM139" s="18">
        <v>312</v>
      </c>
      <c r="BN139" s="18">
        <v>43</v>
      </c>
      <c r="BO139" s="18">
        <v>13</v>
      </c>
      <c r="BP139" s="18">
        <v>1706</v>
      </c>
      <c r="BQ139" s="18">
        <v>674</v>
      </c>
      <c r="BR139" s="18">
        <v>0</v>
      </c>
      <c r="BS139" s="18">
        <v>71</v>
      </c>
      <c r="BT139" s="18">
        <v>359</v>
      </c>
      <c r="BU139" s="18">
        <v>115</v>
      </c>
      <c r="BV139" s="18">
        <v>1084</v>
      </c>
      <c r="BW139" s="18">
        <v>10</v>
      </c>
      <c r="BX139" s="18">
        <v>0</v>
      </c>
      <c r="BY139" s="18">
        <v>0</v>
      </c>
    </row>
    <row r="140" spans="1:77" x14ac:dyDescent="0.25">
      <c r="A140" s="18" t="s">
        <v>484</v>
      </c>
      <c r="B140" s="18" t="s">
        <v>488</v>
      </c>
      <c r="C140" s="18" t="s">
        <v>736</v>
      </c>
      <c r="D140" s="1">
        <v>44739</v>
      </c>
      <c r="E140">
        <v>102</v>
      </c>
      <c r="F140">
        <v>0</v>
      </c>
      <c r="G140">
        <v>0</v>
      </c>
      <c r="H140">
        <v>0</v>
      </c>
      <c r="I140">
        <v>0</v>
      </c>
      <c r="J140">
        <v>58</v>
      </c>
      <c r="K140">
        <v>6</v>
      </c>
      <c r="L140">
        <v>15</v>
      </c>
      <c r="M140">
        <v>1</v>
      </c>
      <c r="N140">
        <v>1</v>
      </c>
      <c r="O140">
        <v>0</v>
      </c>
      <c r="P140">
        <v>0</v>
      </c>
      <c r="Q140">
        <v>0</v>
      </c>
      <c r="R140">
        <v>405</v>
      </c>
      <c r="S140">
        <v>268</v>
      </c>
      <c r="T140">
        <v>44</v>
      </c>
      <c r="U140">
        <v>34</v>
      </c>
      <c r="V140">
        <v>4</v>
      </c>
      <c r="W140">
        <v>1097</v>
      </c>
      <c r="X140">
        <v>498</v>
      </c>
      <c r="Y140">
        <v>37</v>
      </c>
      <c r="Z140">
        <v>218</v>
      </c>
      <c r="AA140">
        <v>31</v>
      </c>
      <c r="AB140">
        <v>1040</v>
      </c>
      <c r="AC140">
        <v>447</v>
      </c>
      <c r="AD140">
        <v>8</v>
      </c>
      <c r="AE140">
        <v>323</v>
      </c>
      <c r="AF140">
        <v>32</v>
      </c>
      <c r="AG140">
        <v>210</v>
      </c>
      <c r="AH140">
        <v>108</v>
      </c>
      <c r="AI140">
        <v>0</v>
      </c>
      <c r="AJ140">
        <v>17</v>
      </c>
      <c r="AK140">
        <v>30</v>
      </c>
      <c r="AL140">
        <v>11</v>
      </c>
      <c r="AM140">
        <v>5</v>
      </c>
      <c r="AN140">
        <v>2</v>
      </c>
      <c r="AO140">
        <v>1</v>
      </c>
      <c r="AP140">
        <v>0</v>
      </c>
      <c r="AQ140">
        <v>0</v>
      </c>
      <c r="AR140">
        <v>0</v>
      </c>
      <c r="AS140">
        <v>0</v>
      </c>
      <c r="AT140">
        <v>0</v>
      </c>
      <c r="AU140">
        <v>0</v>
      </c>
      <c r="AV140">
        <v>0</v>
      </c>
      <c r="AW140">
        <v>0</v>
      </c>
      <c r="AX140">
        <v>0</v>
      </c>
      <c r="AY140">
        <v>0</v>
      </c>
      <c r="AZ140">
        <v>0</v>
      </c>
      <c r="BA140">
        <v>0</v>
      </c>
      <c r="BB140">
        <v>0</v>
      </c>
      <c r="BC140">
        <v>0</v>
      </c>
      <c r="BD140">
        <v>0</v>
      </c>
      <c r="BE140">
        <v>0</v>
      </c>
      <c r="BF140">
        <v>0</v>
      </c>
      <c r="BG140" s="18">
        <v>0</v>
      </c>
      <c r="BH140" s="18">
        <v>0</v>
      </c>
      <c r="BI140" s="18">
        <v>77</v>
      </c>
      <c r="BJ140" s="18">
        <v>1</v>
      </c>
      <c r="BK140" s="18">
        <v>308</v>
      </c>
      <c r="BL140" s="18">
        <v>773</v>
      </c>
      <c r="BM140" s="18">
        <v>644</v>
      </c>
      <c r="BN140" s="18">
        <v>156</v>
      </c>
      <c r="BO140" s="18">
        <v>8</v>
      </c>
      <c r="BP140" s="18">
        <v>7785</v>
      </c>
      <c r="BQ140" s="18">
        <v>2861</v>
      </c>
      <c r="BR140" s="18">
        <v>0</v>
      </c>
      <c r="BS140" s="18">
        <v>67</v>
      </c>
      <c r="BT140" s="18">
        <v>878</v>
      </c>
      <c r="BU140" s="18">
        <v>2152</v>
      </c>
      <c r="BV140" s="18">
        <v>4422</v>
      </c>
      <c r="BW140" s="18">
        <v>14</v>
      </c>
      <c r="BX140" s="18">
        <v>0</v>
      </c>
      <c r="BY140" s="18">
        <v>0</v>
      </c>
    </row>
    <row r="141" spans="1:77" x14ac:dyDescent="0.25">
      <c r="A141" s="18" t="s">
        <v>484</v>
      </c>
      <c r="B141" s="18" t="s">
        <v>486</v>
      </c>
      <c r="C141" s="18" t="s">
        <v>738</v>
      </c>
      <c r="D141" s="1">
        <v>44739</v>
      </c>
      <c r="E141">
        <v>75</v>
      </c>
      <c r="F141">
        <v>1</v>
      </c>
      <c r="G141">
        <v>0</v>
      </c>
      <c r="H141">
        <v>0</v>
      </c>
      <c r="I141">
        <v>0</v>
      </c>
      <c r="J141">
        <v>47</v>
      </c>
      <c r="K141">
        <v>2</v>
      </c>
      <c r="L141">
        <v>4</v>
      </c>
      <c r="M141">
        <v>3</v>
      </c>
      <c r="N141">
        <v>2</v>
      </c>
      <c r="O141">
        <v>2</v>
      </c>
      <c r="P141">
        <v>0</v>
      </c>
      <c r="Q141">
        <v>0</v>
      </c>
      <c r="R141">
        <v>239</v>
      </c>
      <c r="S141">
        <v>176</v>
      </c>
      <c r="T141">
        <v>30</v>
      </c>
      <c r="U141">
        <v>4</v>
      </c>
      <c r="V141">
        <v>3</v>
      </c>
      <c r="W141">
        <v>684</v>
      </c>
      <c r="X141">
        <v>311</v>
      </c>
      <c r="Y141">
        <v>37</v>
      </c>
      <c r="Z141">
        <v>100</v>
      </c>
      <c r="AA141">
        <v>25</v>
      </c>
      <c r="AB141">
        <v>836</v>
      </c>
      <c r="AC141">
        <v>348</v>
      </c>
      <c r="AD141">
        <v>10</v>
      </c>
      <c r="AE141">
        <v>196</v>
      </c>
      <c r="AF141">
        <v>115</v>
      </c>
      <c r="AG141">
        <v>165</v>
      </c>
      <c r="AH141">
        <v>62</v>
      </c>
      <c r="AI141">
        <v>2</v>
      </c>
      <c r="AJ141">
        <v>45</v>
      </c>
      <c r="AK141">
        <v>3</v>
      </c>
      <c r="AL141">
        <v>17</v>
      </c>
      <c r="AM141">
        <v>11</v>
      </c>
      <c r="AN141">
        <v>2</v>
      </c>
      <c r="AO141">
        <v>1</v>
      </c>
      <c r="AP141">
        <v>0</v>
      </c>
      <c r="AQ141">
        <v>0</v>
      </c>
      <c r="AR141">
        <v>0</v>
      </c>
      <c r="AS141">
        <v>0</v>
      </c>
      <c r="AT141">
        <v>0</v>
      </c>
      <c r="AU141">
        <v>0</v>
      </c>
      <c r="AV141">
        <v>0</v>
      </c>
      <c r="AW141">
        <v>0</v>
      </c>
      <c r="AX141">
        <v>0</v>
      </c>
      <c r="AY141">
        <v>0</v>
      </c>
      <c r="AZ141">
        <v>0</v>
      </c>
      <c r="BA141">
        <v>0</v>
      </c>
      <c r="BB141">
        <v>0</v>
      </c>
      <c r="BC141">
        <v>0</v>
      </c>
      <c r="BD141">
        <v>0</v>
      </c>
      <c r="BE141">
        <v>0</v>
      </c>
      <c r="BF141">
        <v>0</v>
      </c>
      <c r="BG141" s="18">
        <v>1</v>
      </c>
      <c r="BH141" s="18">
        <v>0</v>
      </c>
      <c r="BI141" s="18">
        <v>60</v>
      </c>
      <c r="BJ141" s="18">
        <v>2</v>
      </c>
      <c r="BK141" s="18">
        <v>200</v>
      </c>
      <c r="BL141" s="18">
        <v>490</v>
      </c>
      <c r="BM141" s="18">
        <v>491</v>
      </c>
      <c r="BN141" s="18">
        <v>105</v>
      </c>
      <c r="BO141" s="18">
        <v>14</v>
      </c>
      <c r="BP141" s="18">
        <v>4802</v>
      </c>
      <c r="BQ141" s="18">
        <v>1495</v>
      </c>
      <c r="BR141" s="18">
        <v>0</v>
      </c>
      <c r="BS141" s="18">
        <v>61</v>
      </c>
      <c r="BT141" s="18">
        <v>1458</v>
      </c>
      <c r="BU141" s="18">
        <v>611</v>
      </c>
      <c r="BV141" s="18">
        <v>2512</v>
      </c>
      <c r="BW141" s="18">
        <v>32</v>
      </c>
      <c r="BX141" s="18">
        <v>0</v>
      </c>
      <c r="BY141" s="18">
        <v>0</v>
      </c>
    </row>
    <row r="142" spans="1:77" x14ac:dyDescent="0.25">
      <c r="A142" s="18" t="s">
        <v>484</v>
      </c>
      <c r="B142" s="18" t="s">
        <v>488</v>
      </c>
      <c r="C142" s="18" t="s">
        <v>591</v>
      </c>
      <c r="D142" s="1">
        <v>44739</v>
      </c>
      <c r="E142">
        <v>91</v>
      </c>
      <c r="F142">
        <v>0</v>
      </c>
      <c r="G142">
        <v>0</v>
      </c>
      <c r="H142">
        <v>0</v>
      </c>
      <c r="I142">
        <v>0</v>
      </c>
      <c r="J142">
        <v>55</v>
      </c>
      <c r="K142">
        <v>1</v>
      </c>
      <c r="L142">
        <v>12</v>
      </c>
      <c r="M142">
        <v>4</v>
      </c>
      <c r="N142">
        <v>1</v>
      </c>
      <c r="O142">
        <v>1</v>
      </c>
      <c r="P142">
        <v>0</v>
      </c>
      <c r="Q142">
        <v>0</v>
      </c>
      <c r="R142">
        <v>250</v>
      </c>
      <c r="S142">
        <v>184</v>
      </c>
      <c r="T142">
        <v>4</v>
      </c>
      <c r="U142">
        <v>21</v>
      </c>
      <c r="V142">
        <v>5</v>
      </c>
      <c r="W142">
        <v>734</v>
      </c>
      <c r="X142">
        <v>392</v>
      </c>
      <c r="Y142">
        <v>12</v>
      </c>
      <c r="Z142">
        <v>114</v>
      </c>
      <c r="AA142">
        <v>19</v>
      </c>
      <c r="AB142">
        <v>654</v>
      </c>
      <c r="AC142">
        <v>284</v>
      </c>
      <c r="AD142">
        <v>10</v>
      </c>
      <c r="AE142">
        <v>141</v>
      </c>
      <c r="AF142">
        <v>51</v>
      </c>
      <c r="AG142">
        <v>137</v>
      </c>
      <c r="AH142">
        <v>76</v>
      </c>
      <c r="AI142">
        <v>4</v>
      </c>
      <c r="AJ142">
        <v>14</v>
      </c>
      <c r="AK142">
        <v>7</v>
      </c>
      <c r="AL142">
        <v>13</v>
      </c>
      <c r="AM142">
        <v>10</v>
      </c>
      <c r="AN142">
        <v>1</v>
      </c>
      <c r="AO142">
        <v>0</v>
      </c>
      <c r="AP142">
        <v>0</v>
      </c>
      <c r="AQ142">
        <v>0</v>
      </c>
      <c r="AR142">
        <v>0</v>
      </c>
      <c r="AS142">
        <v>0</v>
      </c>
      <c r="AT142">
        <v>0</v>
      </c>
      <c r="AU142">
        <v>0</v>
      </c>
      <c r="AV142">
        <v>0</v>
      </c>
      <c r="AW142">
        <v>0</v>
      </c>
      <c r="AX142">
        <v>0</v>
      </c>
      <c r="AY142">
        <v>0</v>
      </c>
      <c r="AZ142">
        <v>0</v>
      </c>
      <c r="BA142">
        <v>0</v>
      </c>
      <c r="BB142">
        <v>0</v>
      </c>
      <c r="BC142">
        <v>0</v>
      </c>
      <c r="BD142">
        <v>0</v>
      </c>
      <c r="BE142">
        <v>0</v>
      </c>
      <c r="BF142">
        <v>0</v>
      </c>
      <c r="BG142" s="18">
        <v>0</v>
      </c>
      <c r="BH142" s="18">
        <v>0</v>
      </c>
      <c r="BI142" s="18">
        <v>69</v>
      </c>
      <c r="BJ142" s="18">
        <v>1</v>
      </c>
      <c r="BK142" s="18">
        <v>217</v>
      </c>
      <c r="BL142" s="18">
        <v>563</v>
      </c>
      <c r="BM142" s="18">
        <v>435</v>
      </c>
      <c r="BN142" s="18">
        <v>107</v>
      </c>
      <c r="BO142" s="18">
        <v>12</v>
      </c>
      <c r="BP142" s="18">
        <v>4582</v>
      </c>
      <c r="BQ142" s="18">
        <v>1623</v>
      </c>
      <c r="BR142" s="18">
        <v>0</v>
      </c>
      <c r="BS142" s="18">
        <v>72</v>
      </c>
      <c r="BT142" s="18">
        <v>1261</v>
      </c>
      <c r="BU142" s="18">
        <v>490</v>
      </c>
      <c r="BV142" s="18">
        <v>2612</v>
      </c>
      <c r="BW142" s="18">
        <v>29</v>
      </c>
      <c r="BX142" s="18">
        <v>0</v>
      </c>
      <c r="BY142" s="18">
        <v>0</v>
      </c>
    </row>
    <row r="143" spans="1:77" x14ac:dyDescent="0.25">
      <c r="A143" s="18" t="s">
        <v>484</v>
      </c>
      <c r="B143" s="18" t="s">
        <v>592</v>
      </c>
      <c r="C143" s="18" t="s">
        <v>739</v>
      </c>
      <c r="D143" s="1">
        <v>44739</v>
      </c>
      <c r="E143">
        <v>86</v>
      </c>
      <c r="F143">
        <v>2</v>
      </c>
      <c r="G143">
        <v>2</v>
      </c>
      <c r="H143">
        <v>0</v>
      </c>
      <c r="I143">
        <v>0</v>
      </c>
      <c r="J143">
        <v>63</v>
      </c>
      <c r="K143">
        <v>2</v>
      </c>
      <c r="L143">
        <v>10</v>
      </c>
      <c r="M143">
        <v>2</v>
      </c>
      <c r="N143">
        <v>1</v>
      </c>
      <c r="O143">
        <v>1</v>
      </c>
      <c r="P143">
        <v>0</v>
      </c>
      <c r="Q143">
        <v>0</v>
      </c>
      <c r="R143">
        <v>385</v>
      </c>
      <c r="S143">
        <v>310</v>
      </c>
      <c r="T143">
        <v>8</v>
      </c>
      <c r="U143">
        <v>15</v>
      </c>
      <c r="V143">
        <v>3</v>
      </c>
      <c r="W143">
        <v>693</v>
      </c>
      <c r="X143">
        <v>410</v>
      </c>
      <c r="Y143">
        <v>9</v>
      </c>
      <c r="Z143">
        <v>96</v>
      </c>
      <c r="AA143">
        <v>11</v>
      </c>
      <c r="AB143">
        <v>762</v>
      </c>
      <c r="AC143">
        <v>431</v>
      </c>
      <c r="AD143">
        <v>5</v>
      </c>
      <c r="AE143">
        <v>115</v>
      </c>
      <c r="AF143">
        <v>70</v>
      </c>
      <c r="AG143">
        <v>183</v>
      </c>
      <c r="AH143">
        <v>95</v>
      </c>
      <c r="AI143">
        <v>1</v>
      </c>
      <c r="AJ143">
        <v>33</v>
      </c>
      <c r="AK143">
        <v>4</v>
      </c>
      <c r="AL143">
        <v>26</v>
      </c>
      <c r="AM143">
        <v>22</v>
      </c>
      <c r="AN143">
        <v>0</v>
      </c>
      <c r="AO143">
        <v>1</v>
      </c>
      <c r="AP143">
        <v>1</v>
      </c>
      <c r="AQ143">
        <v>0</v>
      </c>
      <c r="AR143">
        <v>0</v>
      </c>
      <c r="AS143">
        <v>0</v>
      </c>
      <c r="AT143">
        <v>0</v>
      </c>
      <c r="AU143">
        <v>0</v>
      </c>
      <c r="AV143">
        <v>0</v>
      </c>
      <c r="AW143">
        <v>0</v>
      </c>
      <c r="AX143">
        <v>0</v>
      </c>
      <c r="AY143">
        <v>0</v>
      </c>
      <c r="AZ143">
        <v>0</v>
      </c>
      <c r="BA143">
        <v>0</v>
      </c>
      <c r="BB143">
        <v>0</v>
      </c>
      <c r="BC143">
        <v>0</v>
      </c>
      <c r="BD143">
        <v>0</v>
      </c>
      <c r="BE143">
        <v>0</v>
      </c>
      <c r="BF143">
        <v>0</v>
      </c>
      <c r="BG143" s="18">
        <v>2</v>
      </c>
      <c r="BH143" s="18">
        <v>0</v>
      </c>
      <c r="BI143" s="18">
        <v>71</v>
      </c>
      <c r="BJ143" s="18">
        <v>1</v>
      </c>
      <c r="BK143" s="18">
        <v>355</v>
      </c>
      <c r="BL143" s="18">
        <v>566</v>
      </c>
      <c r="BM143" s="18">
        <v>564</v>
      </c>
      <c r="BN143" s="18">
        <v>140</v>
      </c>
      <c r="BO143" s="18">
        <v>24</v>
      </c>
      <c r="BP143" s="18">
        <v>4590</v>
      </c>
      <c r="BQ143" s="18">
        <v>2008</v>
      </c>
      <c r="BR143" s="18">
        <v>0</v>
      </c>
      <c r="BS143" s="18">
        <v>16</v>
      </c>
      <c r="BT143" s="18">
        <v>725</v>
      </c>
      <c r="BU143" s="18">
        <v>715</v>
      </c>
      <c r="BV143" s="18">
        <v>3002</v>
      </c>
      <c r="BW143" s="18">
        <v>20</v>
      </c>
      <c r="BX143" s="18">
        <v>0</v>
      </c>
      <c r="BY143" s="18">
        <v>0</v>
      </c>
    </row>
    <row r="144" spans="1:77" x14ac:dyDescent="0.25">
      <c r="A144" s="18" t="s">
        <v>484</v>
      </c>
      <c r="B144" s="18" t="s">
        <v>593</v>
      </c>
      <c r="C144" s="18" t="s">
        <v>474</v>
      </c>
      <c r="D144" s="1">
        <v>44739</v>
      </c>
      <c r="E144">
        <v>104</v>
      </c>
      <c r="F144">
        <v>3</v>
      </c>
      <c r="G144">
        <v>2</v>
      </c>
      <c r="H144">
        <v>0</v>
      </c>
      <c r="I144">
        <v>0</v>
      </c>
      <c r="J144">
        <v>74</v>
      </c>
      <c r="K144">
        <v>2</v>
      </c>
      <c r="L144">
        <v>13</v>
      </c>
      <c r="M144">
        <v>5</v>
      </c>
      <c r="N144">
        <v>14</v>
      </c>
      <c r="O144">
        <v>13</v>
      </c>
      <c r="P144">
        <v>0</v>
      </c>
      <c r="Q144">
        <v>0</v>
      </c>
      <c r="R144">
        <v>432</v>
      </c>
      <c r="S144">
        <v>332</v>
      </c>
      <c r="T144">
        <v>10</v>
      </c>
      <c r="U144">
        <v>11</v>
      </c>
      <c r="V144">
        <v>46</v>
      </c>
      <c r="W144">
        <v>908</v>
      </c>
      <c r="X144">
        <v>503</v>
      </c>
      <c r="Y144">
        <v>8</v>
      </c>
      <c r="Z144">
        <v>119</v>
      </c>
      <c r="AA144">
        <v>60</v>
      </c>
      <c r="AB144">
        <v>963</v>
      </c>
      <c r="AC144">
        <v>537</v>
      </c>
      <c r="AD144">
        <v>8</v>
      </c>
      <c r="AE144">
        <v>89</v>
      </c>
      <c r="AF144">
        <v>186</v>
      </c>
      <c r="AG144">
        <v>132</v>
      </c>
      <c r="AH144">
        <v>66</v>
      </c>
      <c r="AI144">
        <v>1</v>
      </c>
      <c r="AJ144">
        <v>19</v>
      </c>
      <c r="AK144">
        <v>14</v>
      </c>
      <c r="AL144">
        <v>42</v>
      </c>
      <c r="AM144">
        <v>35</v>
      </c>
      <c r="AN144">
        <v>2</v>
      </c>
      <c r="AO144">
        <v>1</v>
      </c>
      <c r="AP144">
        <v>0</v>
      </c>
      <c r="AQ144">
        <v>0</v>
      </c>
      <c r="AR144">
        <v>0</v>
      </c>
      <c r="AS144">
        <v>0</v>
      </c>
      <c r="AT144">
        <v>0</v>
      </c>
      <c r="AU144">
        <v>0</v>
      </c>
      <c r="AV144">
        <v>0</v>
      </c>
      <c r="AW144">
        <v>0</v>
      </c>
      <c r="AX144">
        <v>0</v>
      </c>
      <c r="AY144">
        <v>0</v>
      </c>
      <c r="AZ144">
        <v>0</v>
      </c>
      <c r="BA144">
        <v>0</v>
      </c>
      <c r="BB144">
        <v>0</v>
      </c>
      <c r="BC144">
        <v>0</v>
      </c>
      <c r="BD144">
        <v>0</v>
      </c>
      <c r="BE144">
        <v>0</v>
      </c>
      <c r="BF144">
        <v>0</v>
      </c>
      <c r="BG144" s="18">
        <v>3</v>
      </c>
      <c r="BH144" s="18">
        <v>0</v>
      </c>
      <c r="BI144" s="18">
        <v>80</v>
      </c>
      <c r="BJ144" s="18">
        <v>14</v>
      </c>
      <c r="BK144" s="18">
        <v>360</v>
      </c>
      <c r="BL144" s="18">
        <v>698</v>
      </c>
      <c r="BM144" s="18">
        <v>660</v>
      </c>
      <c r="BN144" s="18">
        <v>96</v>
      </c>
      <c r="BO144" s="18">
        <v>37</v>
      </c>
      <c r="BP144" s="18">
        <v>4340</v>
      </c>
      <c r="BQ144" s="18">
        <v>1698</v>
      </c>
      <c r="BR144" s="18">
        <v>0</v>
      </c>
      <c r="BS144" s="18">
        <v>21</v>
      </c>
      <c r="BT144" s="18">
        <v>811</v>
      </c>
      <c r="BU144" s="18">
        <v>817</v>
      </c>
      <c r="BV144" s="18">
        <v>2550</v>
      </c>
      <c r="BW144" s="18">
        <v>26</v>
      </c>
      <c r="BX144" s="18">
        <v>0</v>
      </c>
      <c r="BY144" s="18">
        <v>0</v>
      </c>
    </row>
    <row r="145" spans="1:77" x14ac:dyDescent="0.25">
      <c r="A145" s="18" t="s">
        <v>484</v>
      </c>
      <c r="B145" s="18" t="s">
        <v>488</v>
      </c>
      <c r="C145" s="18" t="s">
        <v>594</v>
      </c>
      <c r="D145" s="1">
        <v>44739</v>
      </c>
      <c r="E145">
        <v>56</v>
      </c>
      <c r="F145">
        <v>0</v>
      </c>
      <c r="G145">
        <v>0</v>
      </c>
      <c r="H145">
        <v>0</v>
      </c>
      <c r="I145">
        <v>0</v>
      </c>
      <c r="J145">
        <v>39</v>
      </c>
      <c r="K145">
        <v>0</v>
      </c>
      <c r="L145">
        <v>4</v>
      </c>
      <c r="M145">
        <v>2</v>
      </c>
      <c r="N145">
        <v>3</v>
      </c>
      <c r="O145">
        <v>3</v>
      </c>
      <c r="P145">
        <v>0</v>
      </c>
      <c r="Q145">
        <v>0</v>
      </c>
      <c r="R145">
        <v>187</v>
      </c>
      <c r="S145">
        <v>152</v>
      </c>
      <c r="T145">
        <v>9</v>
      </c>
      <c r="U145">
        <v>8</v>
      </c>
      <c r="V145">
        <v>2</v>
      </c>
      <c r="W145">
        <v>361</v>
      </c>
      <c r="X145">
        <v>221</v>
      </c>
      <c r="Y145">
        <v>2</v>
      </c>
      <c r="Z145">
        <v>49</v>
      </c>
      <c r="AA145">
        <v>15</v>
      </c>
      <c r="AB145">
        <v>403</v>
      </c>
      <c r="AC145">
        <v>208</v>
      </c>
      <c r="AD145">
        <v>0</v>
      </c>
      <c r="AE145">
        <v>56</v>
      </c>
      <c r="AF145">
        <v>57</v>
      </c>
      <c r="AG145">
        <v>55</v>
      </c>
      <c r="AH145">
        <v>29</v>
      </c>
      <c r="AI145">
        <v>0</v>
      </c>
      <c r="AJ145">
        <v>5</v>
      </c>
      <c r="AK145">
        <v>9</v>
      </c>
      <c r="AL145">
        <v>24</v>
      </c>
      <c r="AM145">
        <v>22</v>
      </c>
      <c r="AN145">
        <v>1</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18">
        <v>0</v>
      </c>
      <c r="BH145" s="18">
        <v>0</v>
      </c>
      <c r="BI145" s="18">
        <v>47</v>
      </c>
      <c r="BJ145" s="18">
        <v>3</v>
      </c>
      <c r="BK145" s="18">
        <v>164</v>
      </c>
      <c r="BL145" s="18">
        <v>287</v>
      </c>
      <c r="BM145" s="18">
        <v>282</v>
      </c>
      <c r="BN145" s="18">
        <v>40</v>
      </c>
      <c r="BO145" s="18">
        <v>23</v>
      </c>
      <c r="BP145" s="18">
        <v>2265</v>
      </c>
      <c r="BQ145" s="18">
        <v>853</v>
      </c>
      <c r="BR145" s="18">
        <v>0</v>
      </c>
      <c r="BS145" s="18">
        <v>6</v>
      </c>
      <c r="BT145" s="18">
        <v>403</v>
      </c>
      <c r="BU145" s="18">
        <v>444</v>
      </c>
      <c r="BV145" s="18">
        <v>1341</v>
      </c>
      <c r="BW145" s="18">
        <v>18</v>
      </c>
      <c r="BX145" s="18">
        <v>0</v>
      </c>
      <c r="BY145" s="18">
        <v>0</v>
      </c>
    </row>
    <row r="146" spans="1:77" x14ac:dyDescent="0.25">
      <c r="A146" s="18" t="s">
        <v>484</v>
      </c>
      <c r="B146" s="18" t="s">
        <v>592</v>
      </c>
      <c r="C146" s="18" t="s">
        <v>740</v>
      </c>
      <c r="D146" s="1">
        <v>44739</v>
      </c>
      <c r="E146">
        <v>25</v>
      </c>
      <c r="F146">
        <v>0</v>
      </c>
      <c r="G146">
        <v>0</v>
      </c>
      <c r="H146">
        <v>0</v>
      </c>
      <c r="I146">
        <v>0</v>
      </c>
      <c r="J146">
        <v>14</v>
      </c>
      <c r="K146">
        <v>0</v>
      </c>
      <c r="L146">
        <v>2</v>
      </c>
      <c r="M146">
        <v>2</v>
      </c>
      <c r="N146">
        <v>0</v>
      </c>
      <c r="O146">
        <v>0</v>
      </c>
      <c r="P146">
        <v>0</v>
      </c>
      <c r="Q146">
        <v>0</v>
      </c>
      <c r="R146">
        <v>110</v>
      </c>
      <c r="S146">
        <v>79</v>
      </c>
      <c r="T146">
        <v>8</v>
      </c>
      <c r="U146">
        <v>8</v>
      </c>
      <c r="V146">
        <v>0</v>
      </c>
      <c r="W146">
        <v>226</v>
      </c>
      <c r="X146">
        <v>102</v>
      </c>
      <c r="Y146">
        <v>13</v>
      </c>
      <c r="Z146">
        <v>35</v>
      </c>
      <c r="AA146">
        <v>3</v>
      </c>
      <c r="AB146">
        <v>301</v>
      </c>
      <c r="AC146">
        <v>109</v>
      </c>
      <c r="AD146">
        <v>7</v>
      </c>
      <c r="AE146">
        <v>73</v>
      </c>
      <c r="AF146">
        <v>48</v>
      </c>
      <c r="AG146">
        <v>54</v>
      </c>
      <c r="AH146">
        <v>16</v>
      </c>
      <c r="AI146">
        <v>5</v>
      </c>
      <c r="AJ146">
        <v>9</v>
      </c>
      <c r="AK146">
        <v>3</v>
      </c>
      <c r="AL146">
        <v>11</v>
      </c>
      <c r="AM146">
        <v>8</v>
      </c>
      <c r="AN146">
        <v>0</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18">
        <v>0</v>
      </c>
      <c r="BH146" s="18">
        <v>0</v>
      </c>
      <c r="BI146" s="18">
        <v>21</v>
      </c>
      <c r="BJ146" s="18">
        <v>0</v>
      </c>
      <c r="BK146" s="18">
        <v>93</v>
      </c>
      <c r="BL146" s="18">
        <v>166</v>
      </c>
      <c r="BM146" s="18">
        <v>165</v>
      </c>
      <c r="BN146" s="18">
        <v>36</v>
      </c>
      <c r="BO146" s="18">
        <v>10</v>
      </c>
      <c r="BP146" s="18">
        <v>1437</v>
      </c>
      <c r="BQ146" s="18">
        <v>361</v>
      </c>
      <c r="BR146" s="18">
        <v>0</v>
      </c>
      <c r="BS146" s="18">
        <v>52</v>
      </c>
      <c r="BT146" s="18">
        <v>396</v>
      </c>
      <c r="BU146" s="18">
        <v>272</v>
      </c>
      <c r="BV146" s="18">
        <v>665</v>
      </c>
      <c r="BW146" s="18">
        <v>3</v>
      </c>
      <c r="BX146" s="18">
        <v>0</v>
      </c>
      <c r="BY146" s="18">
        <v>0</v>
      </c>
    </row>
    <row r="147" spans="1:77" x14ac:dyDescent="0.25">
      <c r="A147" s="18" t="s">
        <v>484</v>
      </c>
      <c r="B147" s="18" t="s">
        <v>593</v>
      </c>
      <c r="C147" s="18" t="s">
        <v>741</v>
      </c>
      <c r="D147" s="1">
        <v>44739</v>
      </c>
      <c r="E147">
        <v>70</v>
      </c>
      <c r="F147">
        <v>1</v>
      </c>
      <c r="G147">
        <v>1</v>
      </c>
      <c r="H147">
        <v>1</v>
      </c>
      <c r="I147">
        <v>1</v>
      </c>
      <c r="J147">
        <v>46</v>
      </c>
      <c r="K147">
        <v>3</v>
      </c>
      <c r="L147">
        <v>4</v>
      </c>
      <c r="M147">
        <v>3</v>
      </c>
      <c r="N147">
        <v>16</v>
      </c>
      <c r="O147">
        <v>16</v>
      </c>
      <c r="P147">
        <v>0</v>
      </c>
      <c r="Q147">
        <v>0</v>
      </c>
      <c r="R147">
        <v>170</v>
      </c>
      <c r="S147">
        <v>127</v>
      </c>
      <c r="T147">
        <v>13</v>
      </c>
      <c r="U147">
        <v>4</v>
      </c>
      <c r="V147">
        <v>7</v>
      </c>
      <c r="W147">
        <v>717</v>
      </c>
      <c r="X147">
        <v>419</v>
      </c>
      <c r="Y147">
        <v>14</v>
      </c>
      <c r="Z147">
        <v>91</v>
      </c>
      <c r="AA147">
        <v>34</v>
      </c>
      <c r="AB147">
        <v>636</v>
      </c>
      <c r="AC147">
        <v>319</v>
      </c>
      <c r="AD147">
        <v>16</v>
      </c>
      <c r="AE147">
        <v>109</v>
      </c>
      <c r="AF147">
        <v>59</v>
      </c>
      <c r="AG147">
        <v>209</v>
      </c>
      <c r="AH147">
        <v>108</v>
      </c>
      <c r="AI147">
        <v>1</v>
      </c>
      <c r="AJ147">
        <v>30</v>
      </c>
      <c r="AK147">
        <v>11</v>
      </c>
      <c r="AL147">
        <v>7</v>
      </c>
      <c r="AM147">
        <v>6</v>
      </c>
      <c r="AN147">
        <v>0</v>
      </c>
      <c r="AO147">
        <v>0</v>
      </c>
      <c r="AP147">
        <v>0</v>
      </c>
      <c r="AQ147">
        <v>0</v>
      </c>
      <c r="AR147">
        <v>0</v>
      </c>
      <c r="AS147">
        <v>0</v>
      </c>
      <c r="AT147">
        <v>0</v>
      </c>
      <c r="AU147">
        <v>0</v>
      </c>
      <c r="AV147">
        <v>0</v>
      </c>
      <c r="AW147">
        <v>0</v>
      </c>
      <c r="AX147">
        <v>0</v>
      </c>
      <c r="AY147">
        <v>0</v>
      </c>
      <c r="AZ147">
        <v>0</v>
      </c>
      <c r="BA147">
        <v>0</v>
      </c>
      <c r="BB147">
        <v>0</v>
      </c>
      <c r="BC147">
        <v>0</v>
      </c>
      <c r="BD147">
        <v>0</v>
      </c>
      <c r="BE147">
        <v>0</v>
      </c>
      <c r="BF147">
        <v>0</v>
      </c>
      <c r="BG147" s="18">
        <v>1</v>
      </c>
      <c r="BH147" s="18">
        <v>1</v>
      </c>
      <c r="BI147" s="18">
        <v>59</v>
      </c>
      <c r="BJ147" s="18">
        <v>16</v>
      </c>
      <c r="BK147" s="18">
        <v>144</v>
      </c>
      <c r="BL147" s="18">
        <v>564</v>
      </c>
      <c r="BM147" s="18">
        <v>441</v>
      </c>
      <c r="BN147" s="18">
        <v>155</v>
      </c>
      <c r="BO147" s="18">
        <v>7</v>
      </c>
      <c r="BP147" s="18">
        <v>3936</v>
      </c>
      <c r="BQ147" s="18">
        <v>1728</v>
      </c>
      <c r="BR147" s="18">
        <v>0</v>
      </c>
      <c r="BS147" s="18">
        <v>43</v>
      </c>
      <c r="BT147" s="18">
        <v>941</v>
      </c>
      <c r="BU147" s="18">
        <v>330</v>
      </c>
      <c r="BV147" s="18">
        <v>2489</v>
      </c>
      <c r="BW147" s="18">
        <v>8</v>
      </c>
      <c r="BX147" s="18">
        <v>0</v>
      </c>
      <c r="BY147" s="18">
        <v>1</v>
      </c>
    </row>
    <row r="148" spans="1:77" x14ac:dyDescent="0.25">
      <c r="A148" s="18" t="s">
        <v>484</v>
      </c>
      <c r="B148" s="18" t="s">
        <v>592</v>
      </c>
      <c r="C148" s="18" t="s">
        <v>595</v>
      </c>
      <c r="D148" s="1">
        <v>44739</v>
      </c>
      <c r="E148">
        <v>57</v>
      </c>
      <c r="F148">
        <v>1</v>
      </c>
      <c r="G148">
        <v>0</v>
      </c>
      <c r="H148">
        <v>0</v>
      </c>
      <c r="I148">
        <v>0</v>
      </c>
      <c r="J148">
        <v>32</v>
      </c>
      <c r="K148">
        <v>5</v>
      </c>
      <c r="L148">
        <v>2</v>
      </c>
      <c r="M148">
        <v>1</v>
      </c>
      <c r="N148">
        <v>7</v>
      </c>
      <c r="O148">
        <v>7</v>
      </c>
      <c r="P148">
        <v>0</v>
      </c>
      <c r="Q148">
        <v>0</v>
      </c>
      <c r="R148">
        <v>205</v>
      </c>
      <c r="S148">
        <v>157</v>
      </c>
      <c r="T148">
        <v>15</v>
      </c>
      <c r="U148">
        <v>4</v>
      </c>
      <c r="V148">
        <v>1</v>
      </c>
      <c r="W148">
        <v>523</v>
      </c>
      <c r="X148">
        <v>230</v>
      </c>
      <c r="Y148">
        <v>56</v>
      </c>
      <c r="Z148">
        <v>74</v>
      </c>
      <c r="AA148">
        <v>25</v>
      </c>
      <c r="AB148">
        <v>470</v>
      </c>
      <c r="AC148">
        <v>199</v>
      </c>
      <c r="AD148">
        <v>9</v>
      </c>
      <c r="AE148">
        <v>131</v>
      </c>
      <c r="AF148">
        <v>16</v>
      </c>
      <c r="AG148">
        <v>60</v>
      </c>
      <c r="AH148">
        <v>19</v>
      </c>
      <c r="AI148">
        <v>1</v>
      </c>
      <c r="AJ148">
        <v>12</v>
      </c>
      <c r="AK148">
        <v>8</v>
      </c>
      <c r="AL148">
        <v>12</v>
      </c>
      <c r="AM148">
        <v>8</v>
      </c>
      <c r="AN148">
        <v>1</v>
      </c>
      <c r="AO148">
        <v>0</v>
      </c>
      <c r="AP148">
        <v>0</v>
      </c>
      <c r="AQ148">
        <v>0</v>
      </c>
      <c r="AR148">
        <v>0</v>
      </c>
      <c r="AS148">
        <v>0</v>
      </c>
      <c r="AT148">
        <v>0</v>
      </c>
      <c r="AU148">
        <v>0</v>
      </c>
      <c r="AV148">
        <v>0</v>
      </c>
      <c r="AW148">
        <v>0</v>
      </c>
      <c r="AX148">
        <v>0</v>
      </c>
      <c r="AY148">
        <v>0</v>
      </c>
      <c r="AZ148">
        <v>0</v>
      </c>
      <c r="BA148">
        <v>0</v>
      </c>
      <c r="BB148">
        <v>0</v>
      </c>
      <c r="BC148">
        <v>0</v>
      </c>
      <c r="BD148">
        <v>0</v>
      </c>
      <c r="BE148">
        <v>0</v>
      </c>
      <c r="BF148">
        <v>0</v>
      </c>
      <c r="BG148" s="18">
        <v>1</v>
      </c>
      <c r="BH148" s="18">
        <v>0</v>
      </c>
      <c r="BI148" s="18">
        <v>47</v>
      </c>
      <c r="BJ148" s="18">
        <v>7</v>
      </c>
      <c r="BK148" s="18">
        <v>182</v>
      </c>
      <c r="BL148" s="18">
        <v>347</v>
      </c>
      <c r="BM148" s="18">
        <v>305</v>
      </c>
      <c r="BN148" s="18">
        <v>39</v>
      </c>
      <c r="BO148" s="18">
        <v>11</v>
      </c>
      <c r="BP148" s="18">
        <v>2335</v>
      </c>
      <c r="BQ148" s="18">
        <v>631</v>
      </c>
      <c r="BR148" s="18">
        <v>0</v>
      </c>
      <c r="BS148" s="18">
        <v>28</v>
      </c>
      <c r="BT148" s="18">
        <v>836</v>
      </c>
      <c r="BU148" s="18">
        <v>224</v>
      </c>
      <c r="BV148" s="18">
        <v>1183</v>
      </c>
      <c r="BW148" s="18">
        <v>21</v>
      </c>
      <c r="BX148" s="18">
        <v>0</v>
      </c>
      <c r="BY148" s="18">
        <v>0</v>
      </c>
    </row>
    <row r="149" spans="1:77" x14ac:dyDescent="0.25">
      <c r="A149" s="18" t="s">
        <v>484</v>
      </c>
      <c r="B149" s="18" t="s">
        <v>488</v>
      </c>
      <c r="C149" s="18" t="s">
        <v>596</v>
      </c>
      <c r="D149" s="1">
        <v>44739</v>
      </c>
      <c r="E149">
        <v>107</v>
      </c>
      <c r="F149">
        <v>2</v>
      </c>
      <c r="G149">
        <v>1</v>
      </c>
      <c r="H149">
        <v>0</v>
      </c>
      <c r="I149">
        <v>0</v>
      </c>
      <c r="J149">
        <v>67</v>
      </c>
      <c r="K149">
        <v>2</v>
      </c>
      <c r="L149">
        <v>12</v>
      </c>
      <c r="M149">
        <v>3</v>
      </c>
      <c r="N149">
        <v>1</v>
      </c>
      <c r="O149">
        <v>1</v>
      </c>
      <c r="P149">
        <v>0</v>
      </c>
      <c r="Q149">
        <v>0</v>
      </c>
      <c r="R149">
        <v>476</v>
      </c>
      <c r="S149">
        <v>315</v>
      </c>
      <c r="T149">
        <v>25</v>
      </c>
      <c r="U149">
        <v>56</v>
      </c>
      <c r="V149">
        <v>26</v>
      </c>
      <c r="W149">
        <v>1088</v>
      </c>
      <c r="X149">
        <v>526</v>
      </c>
      <c r="Y149">
        <v>71</v>
      </c>
      <c r="Z149">
        <v>140</v>
      </c>
      <c r="AA149">
        <v>57</v>
      </c>
      <c r="AB149">
        <v>989</v>
      </c>
      <c r="AC149">
        <v>462</v>
      </c>
      <c r="AD149">
        <v>83</v>
      </c>
      <c r="AE149">
        <v>145</v>
      </c>
      <c r="AF149">
        <v>133</v>
      </c>
      <c r="AG149">
        <v>183</v>
      </c>
      <c r="AH149">
        <v>59</v>
      </c>
      <c r="AI149">
        <v>12</v>
      </c>
      <c r="AJ149">
        <v>46</v>
      </c>
      <c r="AK149">
        <v>8</v>
      </c>
      <c r="AL149">
        <v>28</v>
      </c>
      <c r="AM149">
        <v>19</v>
      </c>
      <c r="AN149">
        <v>2</v>
      </c>
      <c r="AO149">
        <v>1</v>
      </c>
      <c r="AP149">
        <v>1</v>
      </c>
      <c r="AQ149">
        <v>0</v>
      </c>
      <c r="AR149">
        <v>0</v>
      </c>
      <c r="AS149">
        <v>0</v>
      </c>
      <c r="AT149">
        <v>0</v>
      </c>
      <c r="AU149">
        <v>0</v>
      </c>
      <c r="AV149">
        <v>0</v>
      </c>
      <c r="AW149">
        <v>0</v>
      </c>
      <c r="AX149">
        <v>0</v>
      </c>
      <c r="AY149">
        <v>0</v>
      </c>
      <c r="AZ149">
        <v>0</v>
      </c>
      <c r="BA149">
        <v>0</v>
      </c>
      <c r="BB149">
        <v>0</v>
      </c>
      <c r="BC149">
        <v>0</v>
      </c>
      <c r="BD149">
        <v>0</v>
      </c>
      <c r="BE149">
        <v>0</v>
      </c>
      <c r="BF149">
        <v>0</v>
      </c>
      <c r="BG149" s="18">
        <v>2</v>
      </c>
      <c r="BH149" s="18">
        <v>0</v>
      </c>
      <c r="BI149" s="18">
        <v>89</v>
      </c>
      <c r="BJ149" s="18">
        <v>1</v>
      </c>
      <c r="BK149" s="18">
        <v>362</v>
      </c>
      <c r="BL149" s="18">
        <v>787</v>
      </c>
      <c r="BM149" s="18">
        <v>613</v>
      </c>
      <c r="BN149" s="18">
        <v>113</v>
      </c>
      <c r="BO149" s="18">
        <v>22</v>
      </c>
      <c r="BP149" s="18">
        <v>4858</v>
      </c>
      <c r="BQ149" s="18">
        <v>1630</v>
      </c>
      <c r="BR149" s="18">
        <v>0</v>
      </c>
      <c r="BS149" s="18">
        <v>346</v>
      </c>
      <c r="BT149" s="18">
        <v>1253</v>
      </c>
      <c r="BU149" s="18">
        <v>467</v>
      </c>
      <c r="BV149" s="18">
        <v>2612</v>
      </c>
      <c r="BW149" s="18">
        <v>33</v>
      </c>
      <c r="BX149" s="18">
        <v>0</v>
      </c>
      <c r="BY149" s="18">
        <v>0</v>
      </c>
    </row>
    <row r="150" spans="1:77" x14ac:dyDescent="0.25">
      <c r="A150" s="18" t="s">
        <v>484</v>
      </c>
      <c r="B150" s="18" t="s">
        <v>593</v>
      </c>
      <c r="C150" s="18" t="s">
        <v>598</v>
      </c>
      <c r="D150" s="1">
        <v>44739</v>
      </c>
      <c r="E150">
        <v>77</v>
      </c>
      <c r="F150">
        <v>1</v>
      </c>
      <c r="G150">
        <v>1</v>
      </c>
      <c r="H150">
        <v>0</v>
      </c>
      <c r="I150">
        <v>0</v>
      </c>
      <c r="J150">
        <v>55</v>
      </c>
      <c r="K150">
        <v>4</v>
      </c>
      <c r="L150">
        <v>1</v>
      </c>
      <c r="M150">
        <v>1</v>
      </c>
      <c r="N150">
        <v>0</v>
      </c>
      <c r="O150">
        <v>0</v>
      </c>
      <c r="P150">
        <v>0</v>
      </c>
      <c r="Q150">
        <v>0</v>
      </c>
      <c r="R150">
        <v>324</v>
      </c>
      <c r="S150">
        <v>255</v>
      </c>
      <c r="T150">
        <v>17</v>
      </c>
      <c r="U150">
        <v>6</v>
      </c>
      <c r="V150">
        <v>0</v>
      </c>
      <c r="W150">
        <v>993</v>
      </c>
      <c r="X150">
        <v>557</v>
      </c>
      <c r="Y150">
        <v>62</v>
      </c>
      <c r="Z150">
        <v>73</v>
      </c>
      <c r="AA150">
        <v>14</v>
      </c>
      <c r="AB150">
        <v>846</v>
      </c>
      <c r="AC150">
        <v>418</v>
      </c>
      <c r="AD150">
        <v>28</v>
      </c>
      <c r="AE150">
        <v>184</v>
      </c>
      <c r="AF150">
        <v>17</v>
      </c>
      <c r="AG150">
        <v>290</v>
      </c>
      <c r="AH150">
        <v>139</v>
      </c>
      <c r="AI150">
        <v>12</v>
      </c>
      <c r="AJ150">
        <v>35</v>
      </c>
      <c r="AK150">
        <v>3</v>
      </c>
      <c r="AL150">
        <v>17</v>
      </c>
      <c r="AM150">
        <v>11</v>
      </c>
      <c r="AN150">
        <v>1</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18">
        <v>1</v>
      </c>
      <c r="BH150" s="18">
        <v>0</v>
      </c>
      <c r="BI150" s="18">
        <v>70</v>
      </c>
      <c r="BJ150" s="18">
        <v>0</v>
      </c>
      <c r="BK150" s="18">
        <v>295</v>
      </c>
      <c r="BL150" s="18">
        <v>817</v>
      </c>
      <c r="BM150" s="18">
        <v>598</v>
      </c>
      <c r="BN150" s="18">
        <v>231</v>
      </c>
      <c r="BO150" s="18">
        <v>15</v>
      </c>
      <c r="BP150" s="18">
        <v>4990</v>
      </c>
      <c r="BQ150" s="18">
        <v>1786</v>
      </c>
      <c r="BR150" s="18">
        <v>0</v>
      </c>
      <c r="BS150" s="18">
        <v>100</v>
      </c>
      <c r="BT150" s="18">
        <v>1436</v>
      </c>
      <c r="BU150" s="18">
        <v>155</v>
      </c>
      <c r="BV150" s="18">
        <v>3114</v>
      </c>
      <c r="BW150" s="18">
        <v>9</v>
      </c>
      <c r="BX150" s="18">
        <v>0</v>
      </c>
      <c r="BY150" s="18">
        <v>0</v>
      </c>
    </row>
    <row r="151" spans="1:77" x14ac:dyDescent="0.25">
      <c r="A151" s="18" t="s">
        <v>484</v>
      </c>
      <c r="B151" s="18" t="s">
        <v>592</v>
      </c>
      <c r="C151" s="18" t="s">
        <v>601</v>
      </c>
      <c r="D151" s="1">
        <v>44739</v>
      </c>
      <c r="E151">
        <v>178</v>
      </c>
      <c r="F151">
        <v>6</v>
      </c>
      <c r="G151">
        <v>1</v>
      </c>
      <c r="H151">
        <v>4</v>
      </c>
      <c r="I151">
        <v>2</v>
      </c>
      <c r="J151">
        <v>96</v>
      </c>
      <c r="K151">
        <v>5</v>
      </c>
      <c r="L151">
        <v>31</v>
      </c>
      <c r="M151">
        <v>5</v>
      </c>
      <c r="N151">
        <v>70</v>
      </c>
      <c r="O151">
        <v>54</v>
      </c>
      <c r="P151">
        <v>3</v>
      </c>
      <c r="Q151">
        <v>2</v>
      </c>
      <c r="R151">
        <v>608</v>
      </c>
      <c r="S151">
        <v>376</v>
      </c>
      <c r="T151">
        <v>19</v>
      </c>
      <c r="U151">
        <v>98</v>
      </c>
      <c r="V151">
        <v>36</v>
      </c>
      <c r="W151">
        <v>2087</v>
      </c>
      <c r="X151">
        <v>888</v>
      </c>
      <c r="Y151">
        <v>23</v>
      </c>
      <c r="Z151">
        <v>455</v>
      </c>
      <c r="AA151">
        <v>143</v>
      </c>
      <c r="AB151">
        <v>1695</v>
      </c>
      <c r="AC151">
        <v>682</v>
      </c>
      <c r="AD151">
        <v>6</v>
      </c>
      <c r="AE151">
        <v>409</v>
      </c>
      <c r="AF151">
        <v>203</v>
      </c>
      <c r="AG151">
        <v>307</v>
      </c>
      <c r="AH151">
        <v>120</v>
      </c>
      <c r="AI151">
        <v>1</v>
      </c>
      <c r="AJ151">
        <v>34</v>
      </c>
      <c r="AK151">
        <v>54</v>
      </c>
      <c r="AL151">
        <v>96</v>
      </c>
      <c r="AM151">
        <v>56</v>
      </c>
      <c r="AN151">
        <v>12</v>
      </c>
      <c r="AO151">
        <v>8</v>
      </c>
      <c r="AP151">
        <v>7</v>
      </c>
      <c r="AQ151">
        <v>0</v>
      </c>
      <c r="AR151">
        <v>1</v>
      </c>
      <c r="AS151">
        <v>3</v>
      </c>
      <c r="AT151">
        <v>0</v>
      </c>
      <c r="AU151">
        <v>0</v>
      </c>
      <c r="AV151">
        <v>1</v>
      </c>
      <c r="AW151">
        <v>1</v>
      </c>
      <c r="AX151">
        <v>0</v>
      </c>
      <c r="AY151">
        <v>0</v>
      </c>
      <c r="AZ151">
        <v>0</v>
      </c>
      <c r="BA151">
        <v>3</v>
      </c>
      <c r="BB151">
        <v>0</v>
      </c>
      <c r="BC151">
        <v>0</v>
      </c>
      <c r="BD151">
        <v>0</v>
      </c>
      <c r="BE151">
        <v>0</v>
      </c>
      <c r="BF151">
        <v>0</v>
      </c>
      <c r="BG151" s="18">
        <v>1</v>
      </c>
      <c r="BH151" s="18">
        <v>2</v>
      </c>
      <c r="BI151" s="18">
        <v>131</v>
      </c>
      <c r="BJ151" s="18">
        <v>59</v>
      </c>
      <c r="BK151" s="18">
        <v>445</v>
      </c>
      <c r="BL151" s="18">
        <v>1382</v>
      </c>
      <c r="BM151" s="18">
        <v>1036</v>
      </c>
      <c r="BN151" s="18">
        <v>203</v>
      </c>
      <c r="BO151" s="18">
        <v>66</v>
      </c>
      <c r="BP151" s="18">
        <v>9145</v>
      </c>
      <c r="BQ151" s="18">
        <v>2464</v>
      </c>
      <c r="BR151" s="18">
        <v>0</v>
      </c>
      <c r="BS151" s="18">
        <v>23</v>
      </c>
      <c r="BT151" s="18">
        <v>563</v>
      </c>
      <c r="BU151" s="18">
        <v>3693</v>
      </c>
      <c r="BV151" s="18">
        <v>4560</v>
      </c>
      <c r="BW151" s="18">
        <v>47</v>
      </c>
      <c r="BX151" s="18">
        <v>0</v>
      </c>
      <c r="BY151" s="18">
        <v>1</v>
      </c>
    </row>
    <row r="152" spans="1:77" x14ac:dyDescent="0.25">
      <c r="A152" s="18" t="s">
        <v>484</v>
      </c>
      <c r="B152" s="18" t="s">
        <v>592</v>
      </c>
      <c r="C152" s="18" t="s">
        <v>602</v>
      </c>
      <c r="D152" s="1">
        <v>44739</v>
      </c>
      <c r="E152">
        <v>52</v>
      </c>
      <c r="F152">
        <v>2</v>
      </c>
      <c r="G152">
        <v>1</v>
      </c>
      <c r="H152">
        <v>0</v>
      </c>
      <c r="I152">
        <v>0</v>
      </c>
      <c r="J152">
        <v>41</v>
      </c>
      <c r="K152">
        <v>2</v>
      </c>
      <c r="L152">
        <v>4</v>
      </c>
      <c r="M152">
        <v>0</v>
      </c>
      <c r="N152">
        <v>0</v>
      </c>
      <c r="O152">
        <v>0</v>
      </c>
      <c r="P152">
        <v>0</v>
      </c>
      <c r="Q152">
        <v>0</v>
      </c>
      <c r="R152">
        <v>159</v>
      </c>
      <c r="S152">
        <v>133</v>
      </c>
      <c r="T152">
        <v>8</v>
      </c>
      <c r="U152">
        <v>5</v>
      </c>
      <c r="V152">
        <v>1</v>
      </c>
      <c r="W152">
        <v>444</v>
      </c>
      <c r="X152">
        <v>257</v>
      </c>
      <c r="Y152">
        <v>6</v>
      </c>
      <c r="Z152">
        <v>68</v>
      </c>
      <c r="AA152">
        <v>13</v>
      </c>
      <c r="AB152">
        <v>387</v>
      </c>
      <c r="AC152">
        <v>187</v>
      </c>
      <c r="AD152">
        <v>7</v>
      </c>
      <c r="AE152">
        <v>80</v>
      </c>
      <c r="AF152">
        <v>41</v>
      </c>
      <c r="AG152">
        <v>63</v>
      </c>
      <c r="AH152">
        <v>31</v>
      </c>
      <c r="AI152">
        <v>0</v>
      </c>
      <c r="AJ152">
        <v>14</v>
      </c>
      <c r="AK152">
        <v>6</v>
      </c>
      <c r="AL152">
        <v>15</v>
      </c>
      <c r="AM152">
        <v>12</v>
      </c>
      <c r="AN152">
        <v>0</v>
      </c>
      <c r="AO152">
        <v>2</v>
      </c>
      <c r="AP152">
        <v>0</v>
      </c>
      <c r="AQ152">
        <v>0</v>
      </c>
      <c r="AR152">
        <v>0</v>
      </c>
      <c r="AS152">
        <v>1</v>
      </c>
      <c r="AT152">
        <v>0</v>
      </c>
      <c r="AU152">
        <v>0</v>
      </c>
      <c r="AV152">
        <v>0</v>
      </c>
      <c r="AW152">
        <v>0</v>
      </c>
      <c r="AX152">
        <v>0</v>
      </c>
      <c r="AY152">
        <v>0</v>
      </c>
      <c r="AZ152">
        <v>0</v>
      </c>
      <c r="BA152">
        <v>0</v>
      </c>
      <c r="BB152">
        <v>1</v>
      </c>
      <c r="BC152">
        <v>0</v>
      </c>
      <c r="BD152">
        <v>0</v>
      </c>
      <c r="BE152">
        <v>0</v>
      </c>
      <c r="BF152">
        <v>0</v>
      </c>
      <c r="BG152" s="18">
        <v>1</v>
      </c>
      <c r="BH152" s="18">
        <v>0</v>
      </c>
      <c r="BI152" s="18">
        <v>45</v>
      </c>
      <c r="BJ152" s="18">
        <v>0</v>
      </c>
      <c r="BK152" s="18">
        <v>144</v>
      </c>
      <c r="BL152" s="18">
        <v>344</v>
      </c>
      <c r="BM152" s="18">
        <v>255</v>
      </c>
      <c r="BN152" s="18">
        <v>42</v>
      </c>
      <c r="BO152" s="18">
        <v>13</v>
      </c>
      <c r="BP152" s="18">
        <v>2284</v>
      </c>
      <c r="BQ152" s="18">
        <v>777</v>
      </c>
      <c r="BR152" s="18">
        <v>0</v>
      </c>
      <c r="BS152" s="18">
        <v>36</v>
      </c>
      <c r="BT152" s="18">
        <v>644</v>
      </c>
      <c r="BU152" s="18">
        <v>284</v>
      </c>
      <c r="BV152" s="18">
        <v>1252</v>
      </c>
      <c r="BW152" s="18">
        <v>23</v>
      </c>
      <c r="BX152" s="18">
        <v>0</v>
      </c>
      <c r="BY152" s="18">
        <v>0</v>
      </c>
    </row>
    <row r="153" spans="1:77" x14ac:dyDescent="0.25">
      <c r="A153" s="18" t="s">
        <v>484</v>
      </c>
      <c r="B153" s="18" t="s">
        <v>488</v>
      </c>
      <c r="C153" s="18" t="s">
        <v>746</v>
      </c>
      <c r="D153" s="1">
        <v>44739</v>
      </c>
      <c r="E153">
        <v>72</v>
      </c>
      <c r="F153">
        <v>1</v>
      </c>
      <c r="G153">
        <v>1</v>
      </c>
      <c r="H153">
        <v>0</v>
      </c>
      <c r="I153">
        <v>0</v>
      </c>
      <c r="J153">
        <v>43</v>
      </c>
      <c r="K153">
        <v>4</v>
      </c>
      <c r="L153">
        <v>9</v>
      </c>
      <c r="M153">
        <v>0</v>
      </c>
      <c r="N153">
        <v>0</v>
      </c>
      <c r="O153">
        <v>0</v>
      </c>
      <c r="P153">
        <v>0</v>
      </c>
      <c r="Q153">
        <v>0</v>
      </c>
      <c r="R153">
        <v>346</v>
      </c>
      <c r="S153">
        <v>224</v>
      </c>
      <c r="T153">
        <v>12</v>
      </c>
      <c r="U153">
        <v>66</v>
      </c>
      <c r="V153">
        <v>12</v>
      </c>
      <c r="W153">
        <v>642</v>
      </c>
      <c r="X153">
        <v>300</v>
      </c>
      <c r="Y153">
        <v>12</v>
      </c>
      <c r="Z153">
        <v>135</v>
      </c>
      <c r="AA153">
        <v>16</v>
      </c>
      <c r="AB153">
        <v>746</v>
      </c>
      <c r="AC153">
        <v>255</v>
      </c>
      <c r="AD153">
        <v>9</v>
      </c>
      <c r="AE153">
        <v>263</v>
      </c>
      <c r="AF153">
        <v>86</v>
      </c>
      <c r="AG153">
        <v>138</v>
      </c>
      <c r="AH153">
        <v>61</v>
      </c>
      <c r="AI153">
        <v>0</v>
      </c>
      <c r="AJ153">
        <v>23</v>
      </c>
      <c r="AK153">
        <v>8</v>
      </c>
      <c r="AL153">
        <v>46</v>
      </c>
      <c r="AM153">
        <v>32</v>
      </c>
      <c r="AN153">
        <v>0</v>
      </c>
      <c r="AO153">
        <v>8</v>
      </c>
      <c r="AP153">
        <v>1</v>
      </c>
      <c r="AQ153">
        <v>0</v>
      </c>
      <c r="AR153">
        <v>0</v>
      </c>
      <c r="AS153">
        <v>0</v>
      </c>
      <c r="AT153">
        <v>0</v>
      </c>
      <c r="AU153">
        <v>0</v>
      </c>
      <c r="AV153">
        <v>0</v>
      </c>
      <c r="AW153">
        <v>0</v>
      </c>
      <c r="AX153">
        <v>0</v>
      </c>
      <c r="AY153">
        <v>0</v>
      </c>
      <c r="AZ153">
        <v>0</v>
      </c>
      <c r="BA153">
        <v>0</v>
      </c>
      <c r="BB153">
        <v>0</v>
      </c>
      <c r="BC153">
        <v>0</v>
      </c>
      <c r="BD153">
        <v>0</v>
      </c>
      <c r="BE153">
        <v>0</v>
      </c>
      <c r="BF153">
        <v>0</v>
      </c>
      <c r="BG153" s="18">
        <v>1</v>
      </c>
      <c r="BH153" s="18">
        <v>0</v>
      </c>
      <c r="BI153" s="18">
        <v>57</v>
      </c>
      <c r="BJ153" s="18">
        <v>0</v>
      </c>
      <c r="BK153" s="18">
        <v>252</v>
      </c>
      <c r="BL153" s="18">
        <v>462</v>
      </c>
      <c r="BM153" s="18">
        <v>378</v>
      </c>
      <c r="BN153" s="18">
        <v>93</v>
      </c>
      <c r="BO153" s="18">
        <v>36</v>
      </c>
      <c r="BP153" s="18">
        <v>3438</v>
      </c>
      <c r="BQ153" s="18">
        <v>1074</v>
      </c>
      <c r="BR153" s="18">
        <v>0</v>
      </c>
      <c r="BS153" s="18">
        <v>29</v>
      </c>
      <c r="BT153" s="18">
        <v>745</v>
      </c>
      <c r="BU153" s="18">
        <v>745</v>
      </c>
      <c r="BV153" s="18">
        <v>1810</v>
      </c>
      <c r="BW153" s="18">
        <v>17</v>
      </c>
      <c r="BX153" s="18">
        <v>0</v>
      </c>
      <c r="BY153" s="18">
        <v>0</v>
      </c>
    </row>
    <row r="154" spans="1:77" x14ac:dyDescent="0.25">
      <c r="A154" s="18" t="s">
        <v>484</v>
      </c>
      <c r="B154" s="18" t="s">
        <v>486</v>
      </c>
      <c r="C154" s="18" t="s">
        <v>630</v>
      </c>
      <c r="D154" s="1">
        <v>44739</v>
      </c>
      <c r="E154">
        <v>112</v>
      </c>
      <c r="F154">
        <v>0</v>
      </c>
      <c r="G154">
        <v>0</v>
      </c>
      <c r="H154">
        <v>0</v>
      </c>
      <c r="I154">
        <v>0</v>
      </c>
      <c r="J154">
        <v>82</v>
      </c>
      <c r="K154">
        <v>6</v>
      </c>
      <c r="L154">
        <v>6</v>
      </c>
      <c r="M154">
        <v>0</v>
      </c>
      <c r="N154">
        <v>0</v>
      </c>
      <c r="O154">
        <v>0</v>
      </c>
      <c r="P154">
        <v>0</v>
      </c>
      <c r="Q154">
        <v>0</v>
      </c>
      <c r="R154">
        <v>406</v>
      </c>
      <c r="S154">
        <v>334</v>
      </c>
      <c r="T154">
        <v>27</v>
      </c>
      <c r="U154">
        <v>5</v>
      </c>
      <c r="V154">
        <v>6</v>
      </c>
      <c r="W154">
        <v>1124</v>
      </c>
      <c r="X154">
        <v>707</v>
      </c>
      <c r="Y154">
        <v>70</v>
      </c>
      <c r="Z154">
        <v>91</v>
      </c>
      <c r="AA154">
        <v>31</v>
      </c>
      <c r="AB154">
        <v>1057</v>
      </c>
      <c r="AC154">
        <v>683</v>
      </c>
      <c r="AD154">
        <v>42</v>
      </c>
      <c r="AE154">
        <v>118</v>
      </c>
      <c r="AF154">
        <v>42</v>
      </c>
      <c r="AG154">
        <v>272</v>
      </c>
      <c r="AH154">
        <v>173</v>
      </c>
      <c r="AI154">
        <v>1</v>
      </c>
      <c r="AJ154">
        <v>44</v>
      </c>
      <c r="AK154">
        <v>9</v>
      </c>
      <c r="AL154">
        <v>21</v>
      </c>
      <c r="AM154">
        <v>17</v>
      </c>
      <c r="AN154">
        <v>2</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18">
        <v>0</v>
      </c>
      <c r="BH154" s="18">
        <v>0</v>
      </c>
      <c r="BI154" s="18">
        <v>97</v>
      </c>
      <c r="BJ154" s="18">
        <v>0</v>
      </c>
      <c r="BK154" s="18">
        <v>358</v>
      </c>
      <c r="BL154" s="18">
        <v>899</v>
      </c>
      <c r="BM154" s="18">
        <v>832</v>
      </c>
      <c r="BN154" s="18">
        <v>215</v>
      </c>
      <c r="BO154" s="18">
        <v>17</v>
      </c>
      <c r="BP154" s="18">
        <v>5790</v>
      </c>
      <c r="BQ154" s="18">
        <v>3009</v>
      </c>
      <c r="BR154" s="18">
        <v>0</v>
      </c>
      <c r="BS154" s="18">
        <v>104</v>
      </c>
      <c r="BT154" s="18">
        <v>1143</v>
      </c>
      <c r="BU154" s="18">
        <v>325</v>
      </c>
      <c r="BV154" s="18">
        <v>4046</v>
      </c>
      <c r="BW154" s="18">
        <v>46</v>
      </c>
      <c r="BX154" s="18">
        <v>0</v>
      </c>
      <c r="BY154" s="18">
        <v>0</v>
      </c>
    </row>
    <row r="155" spans="1:77" x14ac:dyDescent="0.25">
      <c r="A155" s="18" t="s">
        <v>427</v>
      </c>
      <c r="B155" s="18" t="s">
        <v>436</v>
      </c>
      <c r="C155" s="18" t="s">
        <v>635</v>
      </c>
      <c r="D155" s="1">
        <v>44739</v>
      </c>
      <c r="E155">
        <v>77</v>
      </c>
      <c r="F155">
        <v>2</v>
      </c>
      <c r="G155">
        <v>2</v>
      </c>
      <c r="H155">
        <v>1</v>
      </c>
      <c r="I155">
        <v>1</v>
      </c>
      <c r="J155">
        <v>49</v>
      </c>
      <c r="K155">
        <v>1</v>
      </c>
      <c r="L155">
        <v>5</v>
      </c>
      <c r="M155">
        <v>5</v>
      </c>
      <c r="N155">
        <v>29</v>
      </c>
      <c r="O155">
        <v>22</v>
      </c>
      <c r="P155">
        <v>1</v>
      </c>
      <c r="Q155">
        <v>0</v>
      </c>
      <c r="R155">
        <v>407</v>
      </c>
      <c r="S155">
        <v>344</v>
      </c>
      <c r="T155">
        <v>7</v>
      </c>
      <c r="U155">
        <v>12</v>
      </c>
      <c r="V155">
        <v>9</v>
      </c>
      <c r="W155">
        <v>879</v>
      </c>
      <c r="X155">
        <v>495</v>
      </c>
      <c r="Y155">
        <v>16</v>
      </c>
      <c r="Z155">
        <v>65</v>
      </c>
      <c r="AA155">
        <v>69</v>
      </c>
      <c r="AB155">
        <v>668</v>
      </c>
      <c r="AC155">
        <v>382</v>
      </c>
      <c r="AD155">
        <v>5</v>
      </c>
      <c r="AE155">
        <v>33</v>
      </c>
      <c r="AF155">
        <v>80</v>
      </c>
      <c r="AG155">
        <v>111</v>
      </c>
      <c r="AH155">
        <v>41</v>
      </c>
      <c r="AI155">
        <v>0</v>
      </c>
      <c r="AJ155">
        <v>5</v>
      </c>
      <c r="AK155">
        <v>24</v>
      </c>
      <c r="AL155">
        <v>28</v>
      </c>
      <c r="AM155">
        <v>21</v>
      </c>
      <c r="AN155">
        <v>2</v>
      </c>
      <c r="AO155">
        <v>1</v>
      </c>
      <c r="AP155">
        <v>0</v>
      </c>
      <c r="AQ155">
        <v>0</v>
      </c>
      <c r="AR155">
        <v>0</v>
      </c>
      <c r="AS155">
        <v>0</v>
      </c>
      <c r="AT155">
        <v>0</v>
      </c>
      <c r="AU155">
        <v>0</v>
      </c>
      <c r="AV155">
        <v>0</v>
      </c>
      <c r="AW155">
        <v>0</v>
      </c>
      <c r="AX155">
        <v>0</v>
      </c>
      <c r="AY155">
        <v>0</v>
      </c>
      <c r="AZ155">
        <v>0</v>
      </c>
      <c r="BA155">
        <v>0</v>
      </c>
      <c r="BB155">
        <v>0</v>
      </c>
      <c r="BC155">
        <v>0</v>
      </c>
      <c r="BD155">
        <v>0</v>
      </c>
      <c r="BE155">
        <v>0</v>
      </c>
      <c r="BF155">
        <v>0</v>
      </c>
      <c r="BG155" s="18">
        <v>2</v>
      </c>
      <c r="BH155" s="18">
        <v>1</v>
      </c>
      <c r="BI155" s="18">
        <v>65</v>
      </c>
      <c r="BJ155" s="18">
        <v>24</v>
      </c>
      <c r="BK155" s="18">
        <v>371</v>
      </c>
      <c r="BL155" s="18">
        <v>697</v>
      </c>
      <c r="BM155" s="18">
        <v>533</v>
      </c>
      <c r="BN155" s="18">
        <v>78</v>
      </c>
      <c r="BO155" s="18">
        <v>24</v>
      </c>
      <c r="BP155" s="18">
        <v>3496</v>
      </c>
      <c r="BQ155" s="18">
        <v>1316</v>
      </c>
      <c r="BR155" s="18">
        <v>0</v>
      </c>
      <c r="BS155" s="18">
        <v>50</v>
      </c>
      <c r="BT155" s="18">
        <v>187</v>
      </c>
      <c r="BU155" s="18">
        <v>914</v>
      </c>
      <c r="BV155" s="18">
        <v>2215</v>
      </c>
      <c r="BW155" s="18">
        <v>19</v>
      </c>
      <c r="BX155" s="18">
        <v>1</v>
      </c>
      <c r="BY155" s="18">
        <v>0</v>
      </c>
    </row>
    <row r="156" spans="1:77" x14ac:dyDescent="0.25">
      <c r="A156" s="18" t="s">
        <v>427</v>
      </c>
      <c r="B156" s="18" t="s">
        <v>430</v>
      </c>
      <c r="C156" s="18" t="s">
        <v>499</v>
      </c>
      <c r="D156" s="1">
        <v>44739</v>
      </c>
      <c r="E156">
        <v>67</v>
      </c>
      <c r="F156">
        <v>2</v>
      </c>
      <c r="G156">
        <v>2</v>
      </c>
      <c r="H156">
        <v>0</v>
      </c>
      <c r="I156">
        <v>0</v>
      </c>
      <c r="J156">
        <v>46</v>
      </c>
      <c r="K156">
        <v>1</v>
      </c>
      <c r="L156">
        <v>5</v>
      </c>
      <c r="M156">
        <v>5</v>
      </c>
      <c r="N156">
        <v>0</v>
      </c>
      <c r="O156">
        <v>0</v>
      </c>
      <c r="P156">
        <v>0</v>
      </c>
      <c r="Q156">
        <v>0</v>
      </c>
      <c r="R156">
        <v>307</v>
      </c>
      <c r="S156">
        <v>262</v>
      </c>
      <c r="T156">
        <v>5</v>
      </c>
      <c r="U156">
        <v>9</v>
      </c>
      <c r="V156">
        <v>8</v>
      </c>
      <c r="W156">
        <v>746</v>
      </c>
      <c r="X156">
        <v>424</v>
      </c>
      <c r="Y156">
        <v>13</v>
      </c>
      <c r="Z156">
        <v>20</v>
      </c>
      <c r="AA156">
        <v>76</v>
      </c>
      <c r="AB156">
        <v>659</v>
      </c>
      <c r="AC156">
        <v>398</v>
      </c>
      <c r="AD156">
        <v>2</v>
      </c>
      <c r="AE156">
        <v>2</v>
      </c>
      <c r="AF156">
        <v>110</v>
      </c>
      <c r="AG156">
        <v>76</v>
      </c>
      <c r="AH156">
        <v>34</v>
      </c>
      <c r="AI156">
        <v>0</v>
      </c>
      <c r="AJ156">
        <v>3</v>
      </c>
      <c r="AK156">
        <v>9</v>
      </c>
      <c r="AL156">
        <v>19</v>
      </c>
      <c r="AM156">
        <v>16</v>
      </c>
      <c r="AN156">
        <v>0</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s="18">
        <v>2</v>
      </c>
      <c r="BH156" s="18">
        <v>0</v>
      </c>
      <c r="BI156" s="18">
        <v>55</v>
      </c>
      <c r="BJ156" s="18">
        <v>0</v>
      </c>
      <c r="BK156" s="18">
        <v>280</v>
      </c>
      <c r="BL156" s="18">
        <v>615</v>
      </c>
      <c r="BM156" s="18">
        <v>532</v>
      </c>
      <c r="BN156" s="18">
        <v>62</v>
      </c>
      <c r="BO156" s="18">
        <v>18</v>
      </c>
      <c r="BP156" s="18">
        <v>3089</v>
      </c>
      <c r="BQ156" s="18">
        <v>1239</v>
      </c>
      <c r="BR156" s="18">
        <v>0</v>
      </c>
      <c r="BS156" s="18">
        <v>25</v>
      </c>
      <c r="BT156" s="18">
        <v>63</v>
      </c>
      <c r="BU156" s="18">
        <v>861</v>
      </c>
      <c r="BV156" s="18">
        <v>2006</v>
      </c>
      <c r="BW156" s="18">
        <v>16</v>
      </c>
      <c r="BX156" s="18">
        <v>1</v>
      </c>
      <c r="BY156" s="18">
        <v>0</v>
      </c>
    </row>
    <row r="157" spans="1:77" x14ac:dyDescent="0.25">
      <c r="A157" s="18" t="s">
        <v>427</v>
      </c>
      <c r="B157" s="18" t="s">
        <v>428</v>
      </c>
      <c r="C157" s="18" t="s">
        <v>639</v>
      </c>
      <c r="D157" s="1">
        <v>44739</v>
      </c>
      <c r="E157">
        <v>24</v>
      </c>
      <c r="F157">
        <v>1</v>
      </c>
      <c r="G157">
        <v>1</v>
      </c>
      <c r="H157">
        <v>0</v>
      </c>
      <c r="I157">
        <v>0</v>
      </c>
      <c r="J157">
        <v>13</v>
      </c>
      <c r="K157">
        <v>0</v>
      </c>
      <c r="L157">
        <v>4</v>
      </c>
      <c r="M157">
        <v>1</v>
      </c>
      <c r="N157">
        <v>0</v>
      </c>
      <c r="O157">
        <v>0</v>
      </c>
      <c r="P157">
        <v>0</v>
      </c>
      <c r="Q157">
        <v>0</v>
      </c>
      <c r="R157">
        <v>73</v>
      </c>
      <c r="S157">
        <v>37</v>
      </c>
      <c r="T157">
        <v>7</v>
      </c>
      <c r="U157">
        <v>4</v>
      </c>
      <c r="V157">
        <v>11</v>
      </c>
      <c r="W157">
        <v>242</v>
      </c>
      <c r="X157">
        <v>107</v>
      </c>
      <c r="Y157">
        <v>4</v>
      </c>
      <c r="Z157">
        <v>9</v>
      </c>
      <c r="AA157">
        <v>40</v>
      </c>
      <c r="AB157">
        <v>310</v>
      </c>
      <c r="AC157">
        <v>130</v>
      </c>
      <c r="AD157">
        <v>1</v>
      </c>
      <c r="AE157">
        <v>10</v>
      </c>
      <c r="AF157">
        <v>94</v>
      </c>
      <c r="AG157">
        <v>32</v>
      </c>
      <c r="AH157">
        <v>9</v>
      </c>
      <c r="AI157">
        <v>0</v>
      </c>
      <c r="AJ157">
        <v>0</v>
      </c>
      <c r="AK157">
        <v>9</v>
      </c>
      <c r="AL157">
        <v>8</v>
      </c>
      <c r="AM157">
        <v>2</v>
      </c>
      <c r="AN157">
        <v>1</v>
      </c>
      <c r="AO157">
        <v>0</v>
      </c>
      <c r="AP157">
        <v>2</v>
      </c>
      <c r="AQ157">
        <v>0</v>
      </c>
      <c r="AR157">
        <v>0</v>
      </c>
      <c r="AS157">
        <v>0</v>
      </c>
      <c r="AT157">
        <v>0</v>
      </c>
      <c r="AU157">
        <v>0</v>
      </c>
      <c r="AV157">
        <v>0</v>
      </c>
      <c r="AW157">
        <v>0</v>
      </c>
      <c r="AX157">
        <v>0</v>
      </c>
      <c r="AY157">
        <v>0</v>
      </c>
      <c r="AZ157">
        <v>0</v>
      </c>
      <c r="BA157">
        <v>0</v>
      </c>
      <c r="BB157">
        <v>0</v>
      </c>
      <c r="BC157">
        <v>0</v>
      </c>
      <c r="BD157">
        <v>0</v>
      </c>
      <c r="BE157">
        <v>0</v>
      </c>
      <c r="BF157">
        <v>0</v>
      </c>
      <c r="BG157" s="18">
        <v>1</v>
      </c>
      <c r="BH157" s="18">
        <v>0</v>
      </c>
      <c r="BI157" s="18">
        <v>18</v>
      </c>
      <c r="BJ157" s="18">
        <v>0</v>
      </c>
      <c r="BK157" s="18">
        <v>47</v>
      </c>
      <c r="BL157" s="18">
        <v>181</v>
      </c>
      <c r="BM157" s="18">
        <v>197</v>
      </c>
      <c r="BN157" s="18">
        <v>21</v>
      </c>
      <c r="BO157" s="18">
        <v>5</v>
      </c>
      <c r="BP157" s="18">
        <v>1390</v>
      </c>
      <c r="BQ157" s="18">
        <v>325</v>
      </c>
      <c r="BR157" s="18">
        <v>0</v>
      </c>
      <c r="BS157" s="18">
        <v>5</v>
      </c>
      <c r="BT157" s="18">
        <v>32</v>
      </c>
      <c r="BU157" s="18">
        <v>540</v>
      </c>
      <c r="BV157" s="18">
        <v>740</v>
      </c>
      <c r="BW157" s="18">
        <v>2</v>
      </c>
      <c r="BX157" s="18">
        <v>1</v>
      </c>
      <c r="BY157" s="18">
        <v>0</v>
      </c>
    </row>
    <row r="158" spans="1:77" x14ac:dyDescent="0.25">
      <c r="A158" s="18" t="s">
        <v>441</v>
      </c>
      <c r="B158" s="18" t="s">
        <v>442</v>
      </c>
      <c r="C158" s="18" t="s">
        <v>504</v>
      </c>
      <c r="D158" s="1">
        <v>44739</v>
      </c>
      <c r="E158">
        <v>78</v>
      </c>
      <c r="F158">
        <v>3</v>
      </c>
      <c r="G158">
        <v>3</v>
      </c>
      <c r="H158">
        <v>1</v>
      </c>
      <c r="I158">
        <v>1</v>
      </c>
      <c r="J158">
        <v>53</v>
      </c>
      <c r="K158">
        <v>6</v>
      </c>
      <c r="L158">
        <v>10</v>
      </c>
      <c r="M158">
        <v>1</v>
      </c>
      <c r="N158">
        <v>42</v>
      </c>
      <c r="O158">
        <v>38</v>
      </c>
      <c r="P158">
        <v>1</v>
      </c>
      <c r="Q158">
        <v>0</v>
      </c>
      <c r="R158">
        <v>200</v>
      </c>
      <c r="S158">
        <v>136</v>
      </c>
      <c r="T158">
        <v>20</v>
      </c>
      <c r="U158">
        <v>11</v>
      </c>
      <c r="V158">
        <v>6</v>
      </c>
      <c r="W158">
        <v>543</v>
      </c>
      <c r="X158">
        <v>275</v>
      </c>
      <c r="Y158">
        <v>29</v>
      </c>
      <c r="Z158">
        <v>101</v>
      </c>
      <c r="AA158">
        <v>13</v>
      </c>
      <c r="AB158">
        <v>404</v>
      </c>
      <c r="AC158">
        <v>206</v>
      </c>
      <c r="AD158">
        <v>21</v>
      </c>
      <c r="AE158">
        <v>72</v>
      </c>
      <c r="AF158">
        <v>10</v>
      </c>
      <c r="AG158">
        <v>88</v>
      </c>
      <c r="AH158">
        <v>54</v>
      </c>
      <c r="AI158">
        <v>0</v>
      </c>
      <c r="AJ158">
        <v>9</v>
      </c>
      <c r="AK158">
        <v>5</v>
      </c>
      <c r="AL158">
        <v>40</v>
      </c>
      <c r="AM158">
        <v>31</v>
      </c>
      <c r="AN158">
        <v>6</v>
      </c>
      <c r="AO158">
        <v>1</v>
      </c>
      <c r="AP158">
        <v>1</v>
      </c>
      <c r="AQ158">
        <v>0</v>
      </c>
      <c r="AR158">
        <v>0</v>
      </c>
      <c r="AS158">
        <v>0</v>
      </c>
      <c r="AT158">
        <v>0</v>
      </c>
      <c r="AU158">
        <v>0</v>
      </c>
      <c r="AV158">
        <v>0</v>
      </c>
      <c r="AW158">
        <v>0</v>
      </c>
      <c r="AX158">
        <v>0</v>
      </c>
      <c r="AY158">
        <v>0</v>
      </c>
      <c r="AZ158">
        <v>0</v>
      </c>
      <c r="BA158">
        <v>1</v>
      </c>
      <c r="BB158">
        <v>2</v>
      </c>
      <c r="BC158">
        <v>0</v>
      </c>
      <c r="BD158">
        <v>0</v>
      </c>
      <c r="BE158">
        <v>0</v>
      </c>
      <c r="BF158">
        <v>0</v>
      </c>
      <c r="BG158" s="18">
        <v>3</v>
      </c>
      <c r="BH158" s="18">
        <v>1</v>
      </c>
      <c r="BI158" s="18">
        <v>61</v>
      </c>
      <c r="BJ158" s="18">
        <v>40</v>
      </c>
      <c r="BK158" s="18">
        <v>156</v>
      </c>
      <c r="BL158" s="18">
        <v>373</v>
      </c>
      <c r="BM158" s="18">
        <v>291</v>
      </c>
      <c r="BN158" s="18">
        <v>73</v>
      </c>
      <c r="BO158" s="18">
        <v>32</v>
      </c>
      <c r="BP158" s="18">
        <v>3628</v>
      </c>
      <c r="BQ158" s="18">
        <v>1546</v>
      </c>
      <c r="BR158" s="18">
        <v>2</v>
      </c>
      <c r="BS158" s="18">
        <v>100</v>
      </c>
      <c r="BT158" s="18">
        <v>886</v>
      </c>
      <c r="BU158" s="18">
        <v>322</v>
      </c>
      <c r="BV158" s="18">
        <v>2200</v>
      </c>
      <c r="BW158" s="18">
        <v>13</v>
      </c>
      <c r="BX158" s="18">
        <v>1</v>
      </c>
      <c r="BY158" s="18">
        <v>1</v>
      </c>
    </row>
    <row r="159" spans="1:77" x14ac:dyDescent="0.25">
      <c r="A159" s="18" t="s">
        <v>441</v>
      </c>
      <c r="B159" s="18" t="s">
        <v>510</v>
      </c>
      <c r="C159" s="18" t="s">
        <v>642</v>
      </c>
      <c r="D159" s="1">
        <v>44739</v>
      </c>
      <c r="E159">
        <v>58</v>
      </c>
      <c r="F159">
        <v>1</v>
      </c>
      <c r="G159">
        <v>1</v>
      </c>
      <c r="H159">
        <v>0</v>
      </c>
      <c r="I159">
        <v>0</v>
      </c>
      <c r="J159">
        <v>27</v>
      </c>
      <c r="K159">
        <v>5</v>
      </c>
      <c r="L159">
        <v>4</v>
      </c>
      <c r="M159">
        <v>2</v>
      </c>
      <c r="N159">
        <v>0</v>
      </c>
      <c r="O159">
        <v>0</v>
      </c>
      <c r="P159">
        <v>0</v>
      </c>
      <c r="Q159">
        <v>0</v>
      </c>
      <c r="R159">
        <v>199</v>
      </c>
      <c r="S159">
        <v>135</v>
      </c>
      <c r="T159">
        <v>10</v>
      </c>
      <c r="U159">
        <v>12</v>
      </c>
      <c r="V159">
        <v>3</v>
      </c>
      <c r="W159">
        <v>628</v>
      </c>
      <c r="X159">
        <v>321</v>
      </c>
      <c r="Y159">
        <v>60</v>
      </c>
      <c r="Z159">
        <v>65</v>
      </c>
      <c r="AA159">
        <v>14</v>
      </c>
      <c r="AB159">
        <v>416</v>
      </c>
      <c r="AC159">
        <v>213</v>
      </c>
      <c r="AD159">
        <v>37</v>
      </c>
      <c r="AE159">
        <v>43</v>
      </c>
      <c r="AF159">
        <v>12</v>
      </c>
      <c r="AG159">
        <v>67</v>
      </c>
      <c r="AH159">
        <v>21</v>
      </c>
      <c r="AI159">
        <v>7</v>
      </c>
      <c r="AJ159">
        <v>10</v>
      </c>
      <c r="AK159">
        <v>4</v>
      </c>
      <c r="AL159">
        <v>31</v>
      </c>
      <c r="AM159">
        <v>17</v>
      </c>
      <c r="AN159">
        <v>7</v>
      </c>
      <c r="AO159">
        <v>1</v>
      </c>
      <c r="AP159">
        <v>1</v>
      </c>
      <c r="AQ159">
        <v>0</v>
      </c>
      <c r="AR159">
        <v>0</v>
      </c>
      <c r="AS159">
        <v>0</v>
      </c>
      <c r="AT159">
        <v>0</v>
      </c>
      <c r="AU159">
        <v>0</v>
      </c>
      <c r="AV159">
        <v>0</v>
      </c>
      <c r="AW159">
        <v>0</v>
      </c>
      <c r="AX159">
        <v>0</v>
      </c>
      <c r="AY159">
        <v>0</v>
      </c>
      <c r="AZ159">
        <v>0</v>
      </c>
      <c r="BA159">
        <v>0</v>
      </c>
      <c r="BB159">
        <v>0</v>
      </c>
      <c r="BC159">
        <v>0</v>
      </c>
      <c r="BD159">
        <v>0</v>
      </c>
      <c r="BE159">
        <v>0</v>
      </c>
      <c r="BF159">
        <v>0</v>
      </c>
      <c r="BG159" s="18">
        <v>1</v>
      </c>
      <c r="BH159" s="18">
        <v>0</v>
      </c>
      <c r="BI159" s="18">
        <v>46</v>
      </c>
      <c r="BJ159" s="18">
        <v>0</v>
      </c>
      <c r="BK159" s="18">
        <v>166</v>
      </c>
      <c r="BL159" s="18">
        <v>466</v>
      </c>
      <c r="BM159" s="18">
        <v>309</v>
      </c>
      <c r="BN159" s="18">
        <v>42</v>
      </c>
      <c r="BO159" s="18">
        <v>20</v>
      </c>
      <c r="BP159" s="18">
        <v>2500</v>
      </c>
      <c r="BQ159" s="18">
        <v>877</v>
      </c>
      <c r="BR159" s="18">
        <v>0</v>
      </c>
      <c r="BS159" s="18">
        <v>86</v>
      </c>
      <c r="BT159" s="18">
        <v>754</v>
      </c>
      <c r="BU159" s="18">
        <v>151</v>
      </c>
      <c r="BV159" s="18">
        <v>1394</v>
      </c>
      <c r="BW159" s="18">
        <v>7</v>
      </c>
      <c r="BX159" s="18">
        <v>1</v>
      </c>
      <c r="BY159" s="18">
        <v>0</v>
      </c>
    </row>
    <row r="160" spans="1:77" x14ac:dyDescent="0.25">
      <c r="A160" s="18" t="s">
        <v>441</v>
      </c>
      <c r="B160" s="18" t="s">
        <v>512</v>
      </c>
      <c r="C160" s="18" t="s">
        <v>647</v>
      </c>
      <c r="D160" s="1">
        <v>44739</v>
      </c>
      <c r="E160">
        <v>187</v>
      </c>
      <c r="F160">
        <v>3</v>
      </c>
      <c r="G160">
        <v>2</v>
      </c>
      <c r="H160">
        <v>0</v>
      </c>
      <c r="I160">
        <v>0</v>
      </c>
      <c r="J160">
        <v>134</v>
      </c>
      <c r="K160">
        <v>7</v>
      </c>
      <c r="L160">
        <v>16</v>
      </c>
      <c r="M160">
        <v>3</v>
      </c>
      <c r="N160">
        <v>2</v>
      </c>
      <c r="O160">
        <v>1</v>
      </c>
      <c r="P160">
        <v>0</v>
      </c>
      <c r="Q160">
        <v>0</v>
      </c>
      <c r="R160">
        <v>287</v>
      </c>
      <c r="S160">
        <v>206</v>
      </c>
      <c r="T160">
        <v>9</v>
      </c>
      <c r="U160">
        <v>32</v>
      </c>
      <c r="V160">
        <v>8</v>
      </c>
      <c r="W160">
        <v>1169</v>
      </c>
      <c r="X160">
        <v>702</v>
      </c>
      <c r="Y160">
        <v>30</v>
      </c>
      <c r="Z160">
        <v>199</v>
      </c>
      <c r="AA160">
        <v>38</v>
      </c>
      <c r="AB160">
        <v>860</v>
      </c>
      <c r="AC160">
        <v>485</v>
      </c>
      <c r="AD160">
        <v>21</v>
      </c>
      <c r="AE160">
        <v>160</v>
      </c>
      <c r="AF160">
        <v>52</v>
      </c>
      <c r="AG160">
        <v>334</v>
      </c>
      <c r="AH160">
        <v>194</v>
      </c>
      <c r="AI160">
        <v>7</v>
      </c>
      <c r="AJ160">
        <v>43</v>
      </c>
      <c r="AK160">
        <v>9</v>
      </c>
      <c r="AL160">
        <v>44</v>
      </c>
      <c r="AM160">
        <v>28</v>
      </c>
      <c r="AN160">
        <v>4</v>
      </c>
      <c r="AO160">
        <v>6</v>
      </c>
      <c r="AP160">
        <v>0</v>
      </c>
      <c r="AQ160">
        <v>0</v>
      </c>
      <c r="AR160">
        <v>1</v>
      </c>
      <c r="AS160">
        <v>0</v>
      </c>
      <c r="AT160">
        <v>0</v>
      </c>
      <c r="AU160">
        <v>0</v>
      </c>
      <c r="AV160">
        <v>0</v>
      </c>
      <c r="AW160">
        <v>0</v>
      </c>
      <c r="AX160">
        <v>0</v>
      </c>
      <c r="AY160">
        <v>0</v>
      </c>
      <c r="AZ160">
        <v>0</v>
      </c>
      <c r="BA160">
        <v>0</v>
      </c>
      <c r="BB160">
        <v>0</v>
      </c>
      <c r="BC160">
        <v>0</v>
      </c>
      <c r="BD160">
        <v>0</v>
      </c>
      <c r="BE160">
        <v>0</v>
      </c>
      <c r="BF160">
        <v>0</v>
      </c>
      <c r="BG160" s="18">
        <v>2</v>
      </c>
      <c r="BH160" s="18">
        <v>0</v>
      </c>
      <c r="BI160" s="18">
        <v>154</v>
      </c>
      <c r="BJ160" s="18">
        <v>2</v>
      </c>
      <c r="BK160" s="18">
        <v>231</v>
      </c>
      <c r="BL160" s="18">
        <v>873</v>
      </c>
      <c r="BM160" s="18">
        <v>612</v>
      </c>
      <c r="BN160" s="18">
        <v>270</v>
      </c>
      <c r="BO160" s="18">
        <v>33</v>
      </c>
      <c r="BP160" s="18">
        <v>9018</v>
      </c>
      <c r="BQ160" s="18">
        <v>4175</v>
      </c>
      <c r="BR160" s="18">
        <v>0</v>
      </c>
      <c r="BS160" s="18">
        <v>48</v>
      </c>
      <c r="BT160" s="18">
        <v>2187</v>
      </c>
      <c r="BU160" s="18">
        <v>976</v>
      </c>
      <c r="BV160" s="18">
        <v>5543</v>
      </c>
      <c r="BW160" s="18">
        <v>33</v>
      </c>
      <c r="BX160" s="18">
        <v>1</v>
      </c>
      <c r="BY160" s="18">
        <v>0</v>
      </c>
    </row>
    <row r="161" spans="1:77" x14ac:dyDescent="0.25">
      <c r="A161" s="18" t="s">
        <v>441</v>
      </c>
      <c r="B161" s="18" t="s">
        <v>643</v>
      </c>
      <c r="C161" s="18" t="s">
        <v>649</v>
      </c>
      <c r="D161" s="1">
        <v>44739</v>
      </c>
      <c r="E161">
        <v>71</v>
      </c>
      <c r="F161">
        <v>2</v>
      </c>
      <c r="G161">
        <v>2</v>
      </c>
      <c r="H161">
        <v>0</v>
      </c>
      <c r="I161">
        <v>0</v>
      </c>
      <c r="J161">
        <v>42</v>
      </c>
      <c r="K161">
        <v>11</v>
      </c>
      <c r="L161">
        <v>5</v>
      </c>
      <c r="M161">
        <v>1</v>
      </c>
      <c r="N161">
        <v>7</v>
      </c>
      <c r="O161">
        <v>5</v>
      </c>
      <c r="P161">
        <v>0</v>
      </c>
      <c r="Q161">
        <v>0</v>
      </c>
      <c r="R161">
        <v>357</v>
      </c>
      <c r="S161">
        <v>240</v>
      </c>
      <c r="T161">
        <v>46</v>
      </c>
      <c r="U161">
        <v>8</v>
      </c>
      <c r="V161">
        <v>5</v>
      </c>
      <c r="W161">
        <v>858</v>
      </c>
      <c r="X161">
        <v>357</v>
      </c>
      <c r="Y161">
        <v>146</v>
      </c>
      <c r="Z161">
        <v>99</v>
      </c>
      <c r="AA161">
        <v>13</v>
      </c>
      <c r="AB161">
        <v>676</v>
      </c>
      <c r="AC161">
        <v>272</v>
      </c>
      <c r="AD161">
        <v>77</v>
      </c>
      <c r="AE161">
        <v>126</v>
      </c>
      <c r="AF161">
        <v>20</v>
      </c>
      <c r="AG161">
        <v>49</v>
      </c>
      <c r="AH161">
        <v>14</v>
      </c>
      <c r="AI161">
        <v>9</v>
      </c>
      <c r="AJ161">
        <v>10</v>
      </c>
      <c r="AK161">
        <v>4</v>
      </c>
      <c r="AL161">
        <v>48</v>
      </c>
      <c r="AM161">
        <v>27</v>
      </c>
      <c r="AN161">
        <v>10</v>
      </c>
      <c r="AO161">
        <v>1</v>
      </c>
      <c r="AP161">
        <v>0</v>
      </c>
      <c r="AQ161">
        <v>0</v>
      </c>
      <c r="AR161">
        <v>0</v>
      </c>
      <c r="AS161">
        <v>0</v>
      </c>
      <c r="AT161">
        <v>0</v>
      </c>
      <c r="AU161">
        <v>0</v>
      </c>
      <c r="AV161">
        <v>0</v>
      </c>
      <c r="AW161">
        <v>0</v>
      </c>
      <c r="AX161">
        <v>0</v>
      </c>
      <c r="AY161">
        <v>0</v>
      </c>
      <c r="AZ161">
        <v>0</v>
      </c>
      <c r="BA161">
        <v>0</v>
      </c>
      <c r="BB161">
        <v>0</v>
      </c>
      <c r="BC161">
        <v>0</v>
      </c>
      <c r="BD161">
        <v>0</v>
      </c>
      <c r="BE161">
        <v>0</v>
      </c>
      <c r="BF161">
        <v>0</v>
      </c>
      <c r="BG161" s="18">
        <v>2</v>
      </c>
      <c r="BH161" s="18">
        <v>0</v>
      </c>
      <c r="BI161" s="18">
        <v>51</v>
      </c>
      <c r="BJ161" s="18">
        <v>7</v>
      </c>
      <c r="BK161" s="18">
        <v>288</v>
      </c>
      <c r="BL161" s="18">
        <v>571</v>
      </c>
      <c r="BM161" s="18">
        <v>438</v>
      </c>
      <c r="BN161" s="18">
        <v>26</v>
      </c>
      <c r="BO161" s="18">
        <v>35</v>
      </c>
      <c r="BP161" s="18">
        <v>3383</v>
      </c>
      <c r="BQ161" s="18">
        <v>974</v>
      </c>
      <c r="BR161" s="18">
        <v>0</v>
      </c>
      <c r="BS161" s="18">
        <v>414</v>
      </c>
      <c r="BT161" s="18">
        <v>903</v>
      </c>
      <c r="BU161" s="18">
        <v>166</v>
      </c>
      <c r="BV161" s="18">
        <v>1776</v>
      </c>
      <c r="BW161" s="18">
        <v>5</v>
      </c>
      <c r="BX161" s="18">
        <v>1</v>
      </c>
      <c r="BY161" s="18">
        <v>0</v>
      </c>
    </row>
    <row r="162" spans="1:77" x14ac:dyDescent="0.25">
      <c r="A162" s="18" t="s">
        <v>441</v>
      </c>
      <c r="B162" s="18" t="s">
        <v>505</v>
      </c>
      <c r="C162" s="18" t="s">
        <v>516</v>
      </c>
      <c r="D162" s="1">
        <v>44739</v>
      </c>
      <c r="E162">
        <v>74</v>
      </c>
      <c r="F162">
        <v>5</v>
      </c>
      <c r="G162">
        <v>5</v>
      </c>
      <c r="H162">
        <v>11</v>
      </c>
      <c r="I162">
        <v>11</v>
      </c>
      <c r="J162">
        <v>52</v>
      </c>
      <c r="K162">
        <v>6</v>
      </c>
      <c r="L162">
        <v>2</v>
      </c>
      <c r="M162">
        <v>3</v>
      </c>
      <c r="N162">
        <v>70</v>
      </c>
      <c r="O162">
        <v>56</v>
      </c>
      <c r="P162">
        <v>4</v>
      </c>
      <c r="Q162">
        <v>3</v>
      </c>
      <c r="R162">
        <v>199</v>
      </c>
      <c r="S162">
        <v>122</v>
      </c>
      <c r="T162">
        <v>51</v>
      </c>
      <c r="U162">
        <v>0</v>
      </c>
      <c r="V162">
        <v>2</v>
      </c>
      <c r="W162">
        <v>705</v>
      </c>
      <c r="X162">
        <v>367</v>
      </c>
      <c r="Y162">
        <v>135</v>
      </c>
      <c r="Z162">
        <v>35</v>
      </c>
      <c r="AA162">
        <v>12</v>
      </c>
      <c r="AB162">
        <v>727</v>
      </c>
      <c r="AC162">
        <v>240</v>
      </c>
      <c r="AD162">
        <v>299</v>
      </c>
      <c r="AE162">
        <v>42</v>
      </c>
      <c r="AF162">
        <v>45</v>
      </c>
      <c r="AG162">
        <v>136</v>
      </c>
      <c r="AH162">
        <v>50</v>
      </c>
      <c r="AI162">
        <v>16</v>
      </c>
      <c r="AJ162">
        <v>17</v>
      </c>
      <c r="AK162">
        <v>3</v>
      </c>
      <c r="AL162">
        <v>60</v>
      </c>
      <c r="AM162">
        <v>44</v>
      </c>
      <c r="AN162">
        <v>5</v>
      </c>
      <c r="AO162">
        <v>1</v>
      </c>
      <c r="AP162">
        <v>0</v>
      </c>
      <c r="AQ162">
        <v>0</v>
      </c>
      <c r="AR162">
        <v>0</v>
      </c>
      <c r="AS162">
        <v>0</v>
      </c>
      <c r="AT162">
        <v>0</v>
      </c>
      <c r="AU162">
        <v>0</v>
      </c>
      <c r="AV162">
        <v>0</v>
      </c>
      <c r="AW162">
        <v>0</v>
      </c>
      <c r="AX162">
        <v>0</v>
      </c>
      <c r="AY162">
        <v>0</v>
      </c>
      <c r="AZ162">
        <v>0</v>
      </c>
      <c r="BA162">
        <v>1</v>
      </c>
      <c r="BB162">
        <v>0</v>
      </c>
      <c r="BC162">
        <v>0</v>
      </c>
      <c r="BD162">
        <v>0</v>
      </c>
      <c r="BE162">
        <v>0</v>
      </c>
      <c r="BF162">
        <v>0</v>
      </c>
      <c r="BG162" s="18">
        <v>5</v>
      </c>
      <c r="BH162" s="18">
        <v>11</v>
      </c>
      <c r="BI162" s="18">
        <v>63</v>
      </c>
      <c r="BJ162" s="18">
        <v>59</v>
      </c>
      <c r="BK162" s="18">
        <v>142</v>
      </c>
      <c r="BL162" s="18">
        <v>499</v>
      </c>
      <c r="BM162" s="18">
        <v>326</v>
      </c>
      <c r="BN162" s="18">
        <v>92</v>
      </c>
      <c r="BO162" s="18">
        <v>48</v>
      </c>
      <c r="BP162" s="18">
        <v>3576</v>
      </c>
      <c r="BQ162" s="18">
        <v>1149</v>
      </c>
      <c r="BR162" s="18">
        <v>0</v>
      </c>
      <c r="BS162" s="18">
        <v>451</v>
      </c>
      <c r="BT162" s="18">
        <v>820</v>
      </c>
      <c r="BU162" s="18">
        <v>372</v>
      </c>
      <c r="BV162" s="18">
        <v>1809</v>
      </c>
      <c r="BW162" s="18">
        <v>16</v>
      </c>
      <c r="BX162" s="18">
        <v>1</v>
      </c>
      <c r="BY162" s="18">
        <v>8</v>
      </c>
    </row>
    <row r="163" spans="1:77" x14ac:dyDescent="0.25">
      <c r="A163" s="18" t="s">
        <v>441</v>
      </c>
      <c r="B163" s="18" t="s">
        <v>510</v>
      </c>
      <c r="C163" s="18" t="s">
        <v>651</v>
      </c>
      <c r="D163" s="1">
        <v>44739</v>
      </c>
      <c r="E163">
        <v>198</v>
      </c>
      <c r="F163">
        <v>2</v>
      </c>
      <c r="G163">
        <v>2</v>
      </c>
      <c r="H163">
        <v>0</v>
      </c>
      <c r="I163">
        <v>0</v>
      </c>
      <c r="J163">
        <v>139</v>
      </c>
      <c r="K163">
        <v>31</v>
      </c>
      <c r="L163">
        <v>3</v>
      </c>
      <c r="M163">
        <v>1</v>
      </c>
      <c r="N163">
        <v>5</v>
      </c>
      <c r="O163">
        <v>4</v>
      </c>
      <c r="P163">
        <v>1</v>
      </c>
      <c r="Q163">
        <v>0</v>
      </c>
      <c r="R163">
        <v>521</v>
      </c>
      <c r="S163">
        <v>387</v>
      </c>
      <c r="T163">
        <v>72</v>
      </c>
      <c r="U163">
        <v>7</v>
      </c>
      <c r="V163">
        <v>6</v>
      </c>
      <c r="W163">
        <v>1252</v>
      </c>
      <c r="X163">
        <v>746</v>
      </c>
      <c r="Y163">
        <v>185</v>
      </c>
      <c r="Z163">
        <v>65</v>
      </c>
      <c r="AA163">
        <v>16</v>
      </c>
      <c r="AB163">
        <v>1260</v>
      </c>
      <c r="AC163">
        <v>810</v>
      </c>
      <c r="AD163">
        <v>189</v>
      </c>
      <c r="AE163">
        <v>61</v>
      </c>
      <c r="AF163">
        <v>21</v>
      </c>
      <c r="AG163">
        <v>281</v>
      </c>
      <c r="AH163">
        <v>158</v>
      </c>
      <c r="AI163">
        <v>13</v>
      </c>
      <c r="AJ163">
        <v>46</v>
      </c>
      <c r="AK163">
        <v>7</v>
      </c>
      <c r="AL163">
        <v>85</v>
      </c>
      <c r="AM163">
        <v>55</v>
      </c>
      <c r="AN163">
        <v>21</v>
      </c>
      <c r="AO163">
        <v>1</v>
      </c>
      <c r="AP163">
        <v>0</v>
      </c>
      <c r="AQ163">
        <v>0</v>
      </c>
      <c r="AR163">
        <v>0</v>
      </c>
      <c r="AS163">
        <v>0</v>
      </c>
      <c r="AT163">
        <v>0</v>
      </c>
      <c r="AU163">
        <v>0</v>
      </c>
      <c r="AV163">
        <v>0</v>
      </c>
      <c r="AW163">
        <v>0</v>
      </c>
      <c r="AX163">
        <v>0</v>
      </c>
      <c r="AY163">
        <v>0</v>
      </c>
      <c r="AZ163">
        <v>0</v>
      </c>
      <c r="BA163">
        <v>0</v>
      </c>
      <c r="BB163">
        <v>0</v>
      </c>
      <c r="BC163">
        <v>0</v>
      </c>
      <c r="BD163">
        <v>0</v>
      </c>
      <c r="BE163">
        <v>0</v>
      </c>
      <c r="BF163">
        <v>0</v>
      </c>
      <c r="BG163" s="18">
        <v>2</v>
      </c>
      <c r="BH163" s="18">
        <v>0</v>
      </c>
      <c r="BI163" s="18">
        <v>161</v>
      </c>
      <c r="BJ163" s="18">
        <v>4</v>
      </c>
      <c r="BK163" s="18">
        <v>434</v>
      </c>
      <c r="BL163" s="18">
        <v>957</v>
      </c>
      <c r="BM163" s="18">
        <v>964</v>
      </c>
      <c r="BN163" s="18">
        <v>206</v>
      </c>
      <c r="BO163" s="18">
        <v>63</v>
      </c>
      <c r="BP163" s="18">
        <v>6832</v>
      </c>
      <c r="BQ163" s="18">
        <v>3220</v>
      </c>
      <c r="BR163" s="18">
        <v>0</v>
      </c>
      <c r="BS163" s="18">
        <v>257</v>
      </c>
      <c r="BT163" s="18">
        <v>1506</v>
      </c>
      <c r="BU163" s="18">
        <v>516</v>
      </c>
      <c r="BV163" s="18">
        <v>4371</v>
      </c>
      <c r="BW163" s="18">
        <v>35</v>
      </c>
      <c r="BX163" s="18">
        <v>1</v>
      </c>
      <c r="BY163" s="18">
        <v>0</v>
      </c>
    </row>
    <row r="164" spans="1:77" x14ac:dyDescent="0.25">
      <c r="A164" s="18" t="s">
        <v>441</v>
      </c>
      <c r="B164" s="18" t="s">
        <v>512</v>
      </c>
      <c r="C164" s="18" t="s">
        <v>604</v>
      </c>
      <c r="D164" s="1">
        <v>44739</v>
      </c>
      <c r="E164">
        <v>164</v>
      </c>
      <c r="F164">
        <v>2</v>
      </c>
      <c r="G164">
        <v>2</v>
      </c>
      <c r="H164">
        <v>0</v>
      </c>
      <c r="I164">
        <v>0</v>
      </c>
      <c r="J164">
        <v>112</v>
      </c>
      <c r="K164">
        <v>0</v>
      </c>
      <c r="L164">
        <v>22</v>
      </c>
      <c r="M164">
        <v>3</v>
      </c>
      <c r="N164">
        <v>2</v>
      </c>
      <c r="O164">
        <v>2</v>
      </c>
      <c r="P164">
        <v>0</v>
      </c>
      <c r="Q164">
        <v>0</v>
      </c>
      <c r="R164">
        <v>287</v>
      </c>
      <c r="S164">
        <v>230</v>
      </c>
      <c r="T164">
        <v>6</v>
      </c>
      <c r="U164">
        <v>29</v>
      </c>
      <c r="V164">
        <v>2</v>
      </c>
      <c r="W164">
        <v>1088</v>
      </c>
      <c r="X164">
        <v>597</v>
      </c>
      <c r="Y164">
        <v>25</v>
      </c>
      <c r="Z164">
        <v>188</v>
      </c>
      <c r="AA164">
        <v>26</v>
      </c>
      <c r="AB164">
        <v>889</v>
      </c>
      <c r="AC164">
        <v>507</v>
      </c>
      <c r="AD164">
        <v>13</v>
      </c>
      <c r="AE164">
        <v>156</v>
      </c>
      <c r="AF164">
        <v>10</v>
      </c>
      <c r="AG164">
        <v>186</v>
      </c>
      <c r="AH164">
        <v>88</v>
      </c>
      <c r="AI164">
        <v>2</v>
      </c>
      <c r="AJ164">
        <v>36</v>
      </c>
      <c r="AK164">
        <v>13</v>
      </c>
      <c r="AL164">
        <v>45</v>
      </c>
      <c r="AM164">
        <v>33</v>
      </c>
      <c r="AN164">
        <v>4</v>
      </c>
      <c r="AO164">
        <v>1</v>
      </c>
      <c r="AP164">
        <v>0</v>
      </c>
      <c r="AQ164">
        <v>0</v>
      </c>
      <c r="AR164">
        <v>0</v>
      </c>
      <c r="AS164">
        <v>0</v>
      </c>
      <c r="AT164">
        <v>0</v>
      </c>
      <c r="AU164">
        <v>0</v>
      </c>
      <c r="AV164">
        <v>0</v>
      </c>
      <c r="AW164">
        <v>0</v>
      </c>
      <c r="AX164">
        <v>0</v>
      </c>
      <c r="AY164">
        <v>0</v>
      </c>
      <c r="AZ164">
        <v>0</v>
      </c>
      <c r="BA164">
        <v>0</v>
      </c>
      <c r="BB164">
        <v>0</v>
      </c>
      <c r="BC164">
        <v>0</v>
      </c>
      <c r="BD164">
        <v>0</v>
      </c>
      <c r="BE164">
        <v>0</v>
      </c>
      <c r="BF164">
        <v>0</v>
      </c>
      <c r="BG164" s="18">
        <v>2</v>
      </c>
      <c r="BH164" s="18">
        <v>0</v>
      </c>
      <c r="BI164" s="18">
        <v>138</v>
      </c>
      <c r="BJ164" s="18">
        <v>2</v>
      </c>
      <c r="BK164" s="18">
        <v>243</v>
      </c>
      <c r="BL164" s="18">
        <v>805</v>
      </c>
      <c r="BM164" s="18">
        <v>686</v>
      </c>
      <c r="BN164" s="18">
        <v>131</v>
      </c>
      <c r="BO164" s="18">
        <v>38</v>
      </c>
      <c r="BP164" s="18">
        <v>7086</v>
      </c>
      <c r="BQ164" s="18">
        <v>2974</v>
      </c>
      <c r="BR164" s="18">
        <v>0</v>
      </c>
      <c r="BS164" s="18">
        <v>78</v>
      </c>
      <c r="BT164" s="18">
        <v>1900</v>
      </c>
      <c r="BU164" s="18">
        <v>440</v>
      </c>
      <c r="BV164" s="18">
        <v>4340</v>
      </c>
      <c r="BW164" s="18">
        <v>24</v>
      </c>
      <c r="BX164" s="18">
        <v>1</v>
      </c>
      <c r="BY164" s="18">
        <v>0</v>
      </c>
    </row>
    <row r="165" spans="1:77" x14ac:dyDescent="0.25">
      <c r="A165" s="18" t="s">
        <v>441</v>
      </c>
      <c r="B165" s="18" t="s">
        <v>507</v>
      </c>
      <c r="C165" s="18" t="s">
        <v>519</v>
      </c>
      <c r="D165" s="1">
        <v>44739</v>
      </c>
      <c r="E165">
        <v>202</v>
      </c>
      <c r="F165">
        <v>10</v>
      </c>
      <c r="G165">
        <v>6</v>
      </c>
      <c r="H165">
        <v>0</v>
      </c>
      <c r="I165">
        <v>0</v>
      </c>
      <c r="J165">
        <v>121</v>
      </c>
      <c r="K165">
        <v>18</v>
      </c>
      <c r="L165">
        <v>23</v>
      </c>
      <c r="M165">
        <v>2</v>
      </c>
      <c r="N165">
        <v>0</v>
      </c>
      <c r="O165">
        <v>0</v>
      </c>
      <c r="P165">
        <v>0</v>
      </c>
      <c r="Q165">
        <v>0</v>
      </c>
      <c r="R165">
        <v>537</v>
      </c>
      <c r="S165">
        <v>389</v>
      </c>
      <c r="T165">
        <v>40</v>
      </c>
      <c r="U165">
        <v>34</v>
      </c>
      <c r="V165">
        <v>9</v>
      </c>
      <c r="W165">
        <v>1611</v>
      </c>
      <c r="X165">
        <v>826</v>
      </c>
      <c r="Y165">
        <v>125</v>
      </c>
      <c r="Z165">
        <v>240</v>
      </c>
      <c r="AA165">
        <v>25</v>
      </c>
      <c r="AB165">
        <v>1482</v>
      </c>
      <c r="AC165">
        <v>830</v>
      </c>
      <c r="AD165">
        <v>101</v>
      </c>
      <c r="AE165">
        <v>246</v>
      </c>
      <c r="AF165">
        <v>25</v>
      </c>
      <c r="AG165">
        <v>260</v>
      </c>
      <c r="AH165">
        <v>110</v>
      </c>
      <c r="AI165">
        <v>3</v>
      </c>
      <c r="AJ165">
        <v>59</v>
      </c>
      <c r="AK165">
        <v>8</v>
      </c>
      <c r="AL165">
        <v>51</v>
      </c>
      <c r="AM165">
        <v>30</v>
      </c>
      <c r="AN165">
        <v>12</v>
      </c>
      <c r="AO165">
        <v>3</v>
      </c>
      <c r="AP165">
        <v>0</v>
      </c>
      <c r="AQ165">
        <v>0</v>
      </c>
      <c r="AR165">
        <v>0</v>
      </c>
      <c r="AS165">
        <v>0</v>
      </c>
      <c r="AT165">
        <v>0</v>
      </c>
      <c r="AU165">
        <v>0</v>
      </c>
      <c r="AV165">
        <v>0</v>
      </c>
      <c r="AW165">
        <v>0</v>
      </c>
      <c r="AX165">
        <v>0</v>
      </c>
      <c r="AY165">
        <v>0</v>
      </c>
      <c r="AZ165">
        <v>0</v>
      </c>
      <c r="BA165">
        <v>0</v>
      </c>
      <c r="BB165">
        <v>0</v>
      </c>
      <c r="BC165">
        <v>0</v>
      </c>
      <c r="BD165">
        <v>0</v>
      </c>
      <c r="BE165">
        <v>0</v>
      </c>
      <c r="BF165">
        <v>0</v>
      </c>
      <c r="BG165" s="18">
        <v>8</v>
      </c>
      <c r="BH165" s="18">
        <v>0</v>
      </c>
      <c r="BI165" s="18">
        <v>154</v>
      </c>
      <c r="BJ165" s="18">
        <v>0</v>
      </c>
      <c r="BK165" s="18">
        <v>452</v>
      </c>
      <c r="BL165" s="18">
        <v>1173</v>
      </c>
      <c r="BM165" s="18">
        <v>1074</v>
      </c>
      <c r="BN165" s="18">
        <v>171</v>
      </c>
      <c r="BO165" s="18">
        <v>35</v>
      </c>
      <c r="BP165" s="18">
        <v>7993</v>
      </c>
      <c r="BQ165" s="18">
        <v>3186</v>
      </c>
      <c r="BR165" s="18">
        <v>0</v>
      </c>
      <c r="BS165" s="18">
        <v>180</v>
      </c>
      <c r="BT165" s="18">
        <v>2454</v>
      </c>
      <c r="BU165" s="18">
        <v>303</v>
      </c>
      <c r="BV165" s="18">
        <v>4780</v>
      </c>
      <c r="BW165" s="18">
        <v>25</v>
      </c>
      <c r="BX165" s="18">
        <v>1</v>
      </c>
      <c r="BY165" s="18">
        <v>0</v>
      </c>
    </row>
    <row r="166" spans="1:77" x14ac:dyDescent="0.25">
      <c r="A166" s="18" t="s">
        <v>441</v>
      </c>
      <c r="B166" s="18" t="s">
        <v>442</v>
      </c>
      <c r="C166" s="18" t="s">
        <v>520</v>
      </c>
      <c r="D166" s="1">
        <v>44739</v>
      </c>
      <c r="E166">
        <v>130</v>
      </c>
      <c r="F166">
        <v>5</v>
      </c>
      <c r="G166">
        <v>3</v>
      </c>
      <c r="H166">
        <v>0</v>
      </c>
      <c r="I166">
        <v>0</v>
      </c>
      <c r="J166">
        <v>100</v>
      </c>
      <c r="K166">
        <v>7</v>
      </c>
      <c r="L166">
        <v>8</v>
      </c>
      <c r="M166">
        <v>0</v>
      </c>
      <c r="N166">
        <v>1</v>
      </c>
      <c r="O166">
        <v>1</v>
      </c>
      <c r="P166">
        <v>0</v>
      </c>
      <c r="Q166">
        <v>0</v>
      </c>
      <c r="R166">
        <v>362</v>
      </c>
      <c r="S166">
        <v>305</v>
      </c>
      <c r="T166">
        <v>25</v>
      </c>
      <c r="U166">
        <v>2</v>
      </c>
      <c r="V166">
        <v>1</v>
      </c>
      <c r="W166">
        <v>1086</v>
      </c>
      <c r="X166">
        <v>716</v>
      </c>
      <c r="Y166">
        <v>78</v>
      </c>
      <c r="Z166">
        <v>81</v>
      </c>
      <c r="AA166">
        <v>5</v>
      </c>
      <c r="AB166">
        <v>1050</v>
      </c>
      <c r="AC166">
        <v>804</v>
      </c>
      <c r="AD166">
        <v>75</v>
      </c>
      <c r="AE166">
        <v>42</v>
      </c>
      <c r="AF166">
        <v>3</v>
      </c>
      <c r="AG166">
        <v>251</v>
      </c>
      <c r="AH166">
        <v>172</v>
      </c>
      <c r="AI166">
        <v>6</v>
      </c>
      <c r="AJ166">
        <v>16</v>
      </c>
      <c r="AK166">
        <v>2</v>
      </c>
      <c r="AL166">
        <v>47</v>
      </c>
      <c r="AM166">
        <v>40</v>
      </c>
      <c r="AN166">
        <v>4</v>
      </c>
      <c r="AO166">
        <v>1</v>
      </c>
      <c r="AP166">
        <v>0</v>
      </c>
      <c r="AQ166">
        <v>0</v>
      </c>
      <c r="AR166">
        <v>0</v>
      </c>
      <c r="AS166">
        <v>0</v>
      </c>
      <c r="AT166">
        <v>0</v>
      </c>
      <c r="AU166">
        <v>0</v>
      </c>
      <c r="AV166">
        <v>0</v>
      </c>
      <c r="AW166">
        <v>0</v>
      </c>
      <c r="AX166">
        <v>0</v>
      </c>
      <c r="AY166">
        <v>0</v>
      </c>
      <c r="AZ166">
        <v>0</v>
      </c>
      <c r="BA166">
        <v>0</v>
      </c>
      <c r="BB166">
        <v>0</v>
      </c>
      <c r="BC166">
        <v>0</v>
      </c>
      <c r="BD166">
        <v>0</v>
      </c>
      <c r="BE166">
        <v>1</v>
      </c>
      <c r="BF166">
        <v>0</v>
      </c>
      <c r="BG166" s="18">
        <v>4</v>
      </c>
      <c r="BH166" s="18">
        <v>0</v>
      </c>
      <c r="BI166" s="18">
        <v>112</v>
      </c>
      <c r="BJ166" s="18">
        <v>1</v>
      </c>
      <c r="BK166" s="18">
        <v>331</v>
      </c>
      <c r="BL166" s="18">
        <v>890</v>
      </c>
      <c r="BM166" s="18">
        <v>914</v>
      </c>
      <c r="BN166" s="18">
        <v>218</v>
      </c>
      <c r="BO166" s="18">
        <v>42</v>
      </c>
      <c r="BP166" s="18">
        <v>5753</v>
      </c>
      <c r="BQ166" s="18">
        <v>3543</v>
      </c>
      <c r="BR166" s="18">
        <v>1</v>
      </c>
      <c r="BS166" s="18">
        <v>255</v>
      </c>
      <c r="BT166" s="18">
        <v>845</v>
      </c>
      <c r="BU166" s="18">
        <v>108</v>
      </c>
      <c r="BV166" s="18">
        <v>4386</v>
      </c>
      <c r="BW166" s="18">
        <v>25</v>
      </c>
      <c r="BX166" s="18">
        <v>1</v>
      </c>
      <c r="BY166" s="18">
        <v>0</v>
      </c>
    </row>
    <row r="167" spans="1:77" x14ac:dyDescent="0.25">
      <c r="A167" s="18" t="s">
        <v>441</v>
      </c>
      <c r="B167" s="18" t="s">
        <v>512</v>
      </c>
      <c r="C167" s="18" t="s">
        <v>656</v>
      </c>
      <c r="D167" s="1">
        <v>44739</v>
      </c>
      <c r="E167">
        <v>114</v>
      </c>
      <c r="F167">
        <v>1</v>
      </c>
      <c r="G167">
        <v>1</v>
      </c>
      <c r="H167">
        <v>0</v>
      </c>
      <c r="I167">
        <v>0</v>
      </c>
      <c r="J167">
        <v>63</v>
      </c>
      <c r="K167">
        <v>9</v>
      </c>
      <c r="L167">
        <v>18</v>
      </c>
      <c r="M167">
        <v>1</v>
      </c>
      <c r="N167">
        <v>0</v>
      </c>
      <c r="O167">
        <v>0</v>
      </c>
      <c r="P167">
        <v>0</v>
      </c>
      <c r="Q167">
        <v>0</v>
      </c>
      <c r="R167">
        <v>218</v>
      </c>
      <c r="S167">
        <v>162</v>
      </c>
      <c r="T167">
        <v>13</v>
      </c>
      <c r="U167">
        <v>10</v>
      </c>
      <c r="V167">
        <v>3</v>
      </c>
      <c r="W167">
        <v>900</v>
      </c>
      <c r="X167">
        <v>491</v>
      </c>
      <c r="Y167">
        <v>90</v>
      </c>
      <c r="Z167">
        <v>117</v>
      </c>
      <c r="AA167">
        <v>19</v>
      </c>
      <c r="AB167">
        <v>716</v>
      </c>
      <c r="AC167">
        <v>366</v>
      </c>
      <c r="AD167">
        <v>34</v>
      </c>
      <c r="AE167">
        <v>122</v>
      </c>
      <c r="AF167">
        <v>30</v>
      </c>
      <c r="AG167">
        <v>163</v>
      </c>
      <c r="AH167">
        <v>79</v>
      </c>
      <c r="AI167">
        <v>9</v>
      </c>
      <c r="AJ167">
        <v>26</v>
      </c>
      <c r="AK167">
        <v>0</v>
      </c>
      <c r="AL167">
        <v>44</v>
      </c>
      <c r="AM167">
        <v>37</v>
      </c>
      <c r="AN167">
        <v>2</v>
      </c>
      <c r="AO167">
        <v>3</v>
      </c>
      <c r="AP167">
        <v>0</v>
      </c>
      <c r="AQ167">
        <v>0</v>
      </c>
      <c r="AR167">
        <v>0</v>
      </c>
      <c r="AS167">
        <v>0</v>
      </c>
      <c r="AT167">
        <v>0</v>
      </c>
      <c r="AU167">
        <v>0</v>
      </c>
      <c r="AV167">
        <v>0</v>
      </c>
      <c r="AW167">
        <v>0</v>
      </c>
      <c r="AX167">
        <v>0</v>
      </c>
      <c r="AY167">
        <v>0</v>
      </c>
      <c r="AZ167">
        <v>0</v>
      </c>
      <c r="BA167">
        <v>0</v>
      </c>
      <c r="BB167">
        <v>0</v>
      </c>
      <c r="BC167">
        <v>0</v>
      </c>
      <c r="BD167">
        <v>0</v>
      </c>
      <c r="BE167">
        <v>0</v>
      </c>
      <c r="BF167">
        <v>0</v>
      </c>
      <c r="BG167" s="18">
        <v>1</v>
      </c>
      <c r="BH167" s="18">
        <v>0</v>
      </c>
      <c r="BI167" s="18">
        <v>83</v>
      </c>
      <c r="BJ167" s="18">
        <v>0</v>
      </c>
      <c r="BK167" s="18">
        <v>184</v>
      </c>
      <c r="BL167" s="18">
        <v>641</v>
      </c>
      <c r="BM167" s="18">
        <v>501</v>
      </c>
      <c r="BN167" s="18">
        <v>119</v>
      </c>
      <c r="BO167" s="18">
        <v>39</v>
      </c>
      <c r="BP167" s="18">
        <v>6007</v>
      </c>
      <c r="BQ167" s="18">
        <v>2179</v>
      </c>
      <c r="BR167" s="18">
        <v>0</v>
      </c>
      <c r="BS167" s="18">
        <v>294</v>
      </c>
      <c r="BT167" s="18">
        <v>1833</v>
      </c>
      <c r="BU167" s="18">
        <v>347</v>
      </c>
      <c r="BV167" s="18">
        <v>3251</v>
      </c>
      <c r="BW167" s="18">
        <v>15</v>
      </c>
      <c r="BX167" s="18">
        <v>1</v>
      </c>
      <c r="BY167" s="18">
        <v>0</v>
      </c>
    </row>
    <row r="168" spans="1:77" x14ac:dyDescent="0.25">
      <c r="A168" s="18" t="s">
        <v>441</v>
      </c>
      <c r="B168" s="18" t="s">
        <v>513</v>
      </c>
      <c r="C168" s="18" t="s">
        <v>526</v>
      </c>
      <c r="D168" s="1">
        <v>44739</v>
      </c>
      <c r="E168">
        <v>223</v>
      </c>
      <c r="F168">
        <v>7</v>
      </c>
      <c r="G168">
        <v>3</v>
      </c>
      <c r="H168">
        <v>0</v>
      </c>
      <c r="I168">
        <v>0</v>
      </c>
      <c r="J168">
        <v>136</v>
      </c>
      <c r="K168">
        <v>16</v>
      </c>
      <c r="L168">
        <v>11</v>
      </c>
      <c r="M168">
        <v>3</v>
      </c>
      <c r="N168">
        <v>8</v>
      </c>
      <c r="O168">
        <v>5</v>
      </c>
      <c r="P168">
        <v>0</v>
      </c>
      <c r="Q168">
        <v>0</v>
      </c>
      <c r="R168">
        <v>642</v>
      </c>
      <c r="S168">
        <v>512</v>
      </c>
      <c r="T168">
        <v>40</v>
      </c>
      <c r="U168">
        <v>10</v>
      </c>
      <c r="V168">
        <v>5</v>
      </c>
      <c r="W168">
        <v>2031</v>
      </c>
      <c r="X168">
        <v>1126</v>
      </c>
      <c r="Y168">
        <v>210</v>
      </c>
      <c r="Z168">
        <v>170</v>
      </c>
      <c r="AA168">
        <v>34</v>
      </c>
      <c r="AB168">
        <v>1614</v>
      </c>
      <c r="AC168">
        <v>974</v>
      </c>
      <c r="AD168">
        <v>69</v>
      </c>
      <c r="AE168">
        <v>182</v>
      </c>
      <c r="AF168">
        <v>27</v>
      </c>
      <c r="AG168">
        <v>408</v>
      </c>
      <c r="AH168">
        <v>207</v>
      </c>
      <c r="AI168">
        <v>15</v>
      </c>
      <c r="AJ168">
        <v>68</v>
      </c>
      <c r="AK168">
        <v>18</v>
      </c>
      <c r="AL168">
        <v>134</v>
      </c>
      <c r="AM168">
        <v>105</v>
      </c>
      <c r="AN168">
        <v>12</v>
      </c>
      <c r="AO168">
        <v>4</v>
      </c>
      <c r="AP168">
        <v>1</v>
      </c>
      <c r="AQ168">
        <v>0</v>
      </c>
      <c r="AR168">
        <v>2</v>
      </c>
      <c r="AS168">
        <v>0</v>
      </c>
      <c r="AT168">
        <v>0</v>
      </c>
      <c r="AU168">
        <v>0</v>
      </c>
      <c r="AV168">
        <v>0</v>
      </c>
      <c r="AW168">
        <v>0</v>
      </c>
      <c r="AX168">
        <v>0</v>
      </c>
      <c r="AY168">
        <v>0</v>
      </c>
      <c r="AZ168">
        <v>0</v>
      </c>
      <c r="BA168">
        <v>0</v>
      </c>
      <c r="BB168">
        <v>1</v>
      </c>
      <c r="BC168">
        <v>0</v>
      </c>
      <c r="BD168">
        <v>0</v>
      </c>
      <c r="BE168">
        <v>0</v>
      </c>
      <c r="BF168">
        <v>0</v>
      </c>
      <c r="BG168" s="18">
        <v>5</v>
      </c>
      <c r="BH168" s="18">
        <v>0</v>
      </c>
      <c r="BI168" s="18">
        <v>176</v>
      </c>
      <c r="BJ168" s="18">
        <v>7</v>
      </c>
      <c r="BK168" s="18">
        <v>556</v>
      </c>
      <c r="BL168" s="18">
        <v>1518</v>
      </c>
      <c r="BM168" s="18">
        <v>1254</v>
      </c>
      <c r="BN168" s="18">
        <v>286</v>
      </c>
      <c r="BO168" s="18">
        <v>116</v>
      </c>
      <c r="BP168" s="18">
        <v>9165</v>
      </c>
      <c r="BQ168" s="18">
        <v>4152</v>
      </c>
      <c r="BR168" s="18">
        <v>1</v>
      </c>
      <c r="BS168" s="18">
        <v>148</v>
      </c>
      <c r="BT168" s="18">
        <v>2194</v>
      </c>
      <c r="BU168" s="18">
        <v>554</v>
      </c>
      <c r="BV168" s="18">
        <v>5853</v>
      </c>
      <c r="BW168" s="18">
        <v>32</v>
      </c>
      <c r="BX168" s="18">
        <v>1</v>
      </c>
      <c r="BY168" s="18">
        <v>0</v>
      </c>
    </row>
    <row r="169" spans="1:77" x14ac:dyDescent="0.25">
      <c r="A169" s="18" t="s">
        <v>444</v>
      </c>
      <c r="B169" s="18" t="s">
        <v>445</v>
      </c>
      <c r="C169" s="18" t="s">
        <v>533</v>
      </c>
      <c r="D169" s="1">
        <v>44739</v>
      </c>
      <c r="E169">
        <v>110</v>
      </c>
      <c r="F169">
        <v>4</v>
      </c>
      <c r="G169">
        <v>4</v>
      </c>
      <c r="H169">
        <v>0</v>
      </c>
      <c r="I169">
        <v>0</v>
      </c>
      <c r="J169">
        <v>81</v>
      </c>
      <c r="K169">
        <v>8</v>
      </c>
      <c r="L169">
        <v>8</v>
      </c>
      <c r="M169">
        <v>0</v>
      </c>
      <c r="N169">
        <v>6</v>
      </c>
      <c r="O169">
        <v>4</v>
      </c>
      <c r="P169">
        <v>0</v>
      </c>
      <c r="Q169">
        <v>1</v>
      </c>
      <c r="R169">
        <v>514</v>
      </c>
      <c r="S169">
        <v>434</v>
      </c>
      <c r="T169">
        <v>22</v>
      </c>
      <c r="U169">
        <v>12</v>
      </c>
      <c r="V169">
        <v>15</v>
      </c>
      <c r="W169">
        <v>0</v>
      </c>
      <c r="X169">
        <v>0</v>
      </c>
      <c r="Y169">
        <v>0</v>
      </c>
      <c r="Z169">
        <v>0</v>
      </c>
      <c r="AA169">
        <v>0</v>
      </c>
      <c r="AB169">
        <v>1465</v>
      </c>
      <c r="AC169">
        <v>1039</v>
      </c>
      <c r="AD169">
        <v>54</v>
      </c>
      <c r="AE169">
        <v>92</v>
      </c>
      <c r="AF169">
        <v>58</v>
      </c>
      <c r="AG169">
        <v>238</v>
      </c>
      <c r="AH169">
        <v>128</v>
      </c>
      <c r="AI169">
        <v>11</v>
      </c>
      <c r="AJ169">
        <v>28</v>
      </c>
      <c r="AK169">
        <v>12</v>
      </c>
      <c r="AL169">
        <v>52</v>
      </c>
      <c r="AM169">
        <v>45</v>
      </c>
      <c r="AN169">
        <v>0</v>
      </c>
      <c r="AO169">
        <v>0</v>
      </c>
      <c r="AP169">
        <v>1</v>
      </c>
      <c r="AQ169">
        <v>0</v>
      </c>
      <c r="AR169">
        <v>0</v>
      </c>
      <c r="AS169">
        <v>0</v>
      </c>
      <c r="AT169">
        <v>0</v>
      </c>
      <c r="AU169">
        <v>0</v>
      </c>
      <c r="AV169">
        <v>0</v>
      </c>
      <c r="AW169">
        <v>0</v>
      </c>
      <c r="AX169">
        <v>0</v>
      </c>
      <c r="AY169">
        <v>0</v>
      </c>
      <c r="AZ169">
        <v>0</v>
      </c>
      <c r="BA169">
        <v>0</v>
      </c>
      <c r="BB169">
        <v>0</v>
      </c>
      <c r="BC169">
        <v>0</v>
      </c>
      <c r="BD169">
        <v>0</v>
      </c>
      <c r="BE169">
        <v>0</v>
      </c>
      <c r="BF169">
        <v>0</v>
      </c>
      <c r="BG169" s="18">
        <v>4</v>
      </c>
      <c r="BH169" s="18">
        <v>0</v>
      </c>
      <c r="BI169" s="18">
        <v>92</v>
      </c>
      <c r="BJ169" s="18">
        <v>5</v>
      </c>
      <c r="BK169" s="18">
        <v>461</v>
      </c>
      <c r="BL169" s="18">
        <v>0</v>
      </c>
      <c r="BM169" s="18">
        <v>1237</v>
      </c>
      <c r="BN169" s="18">
        <v>174</v>
      </c>
      <c r="BO169" s="18">
        <v>50</v>
      </c>
      <c r="BP169" s="18">
        <v>5024</v>
      </c>
      <c r="BQ169" s="18">
        <v>2576</v>
      </c>
      <c r="BR169" s="18">
        <v>0</v>
      </c>
      <c r="BS169" s="18">
        <v>171</v>
      </c>
      <c r="BT169" s="18">
        <v>747</v>
      </c>
      <c r="BU169" s="18">
        <v>333</v>
      </c>
      <c r="BV169" s="18">
        <v>3604</v>
      </c>
      <c r="BW169" s="18">
        <v>26</v>
      </c>
      <c r="BX169" s="18">
        <v>1</v>
      </c>
      <c r="BY169" s="18">
        <v>0</v>
      </c>
    </row>
    <row r="170" spans="1:77" x14ac:dyDescent="0.25">
      <c r="A170" s="18" t="s">
        <v>444</v>
      </c>
      <c r="B170" s="18" t="s">
        <v>447</v>
      </c>
      <c r="C170" s="18" t="s">
        <v>537</v>
      </c>
      <c r="D170" s="1">
        <v>44739</v>
      </c>
      <c r="E170">
        <v>48</v>
      </c>
      <c r="F170">
        <v>1</v>
      </c>
      <c r="G170">
        <v>1</v>
      </c>
      <c r="H170">
        <v>4</v>
      </c>
      <c r="I170">
        <v>4</v>
      </c>
      <c r="J170">
        <v>41</v>
      </c>
      <c r="K170">
        <v>0</v>
      </c>
      <c r="L170">
        <v>0</v>
      </c>
      <c r="M170">
        <v>1</v>
      </c>
      <c r="N170">
        <v>38</v>
      </c>
      <c r="O170">
        <v>34</v>
      </c>
      <c r="P170">
        <v>1</v>
      </c>
      <c r="Q170">
        <v>0</v>
      </c>
      <c r="R170">
        <v>365</v>
      </c>
      <c r="S170">
        <v>345</v>
      </c>
      <c r="T170">
        <v>7</v>
      </c>
      <c r="U170">
        <v>0</v>
      </c>
      <c r="V170">
        <v>2</v>
      </c>
      <c r="W170">
        <v>0</v>
      </c>
      <c r="X170">
        <v>0</v>
      </c>
      <c r="Y170">
        <v>0</v>
      </c>
      <c r="Z170">
        <v>0</v>
      </c>
      <c r="AA170">
        <v>0</v>
      </c>
      <c r="AB170">
        <v>697</v>
      </c>
      <c r="AC170">
        <v>487</v>
      </c>
      <c r="AD170">
        <v>37</v>
      </c>
      <c r="AE170">
        <v>11</v>
      </c>
      <c r="AF170">
        <v>40</v>
      </c>
      <c r="AG170">
        <v>91</v>
      </c>
      <c r="AH170">
        <v>47</v>
      </c>
      <c r="AI170">
        <v>5</v>
      </c>
      <c r="AJ170">
        <v>5</v>
      </c>
      <c r="AK170">
        <v>3</v>
      </c>
      <c r="AL170">
        <v>38</v>
      </c>
      <c r="AM170">
        <v>36</v>
      </c>
      <c r="AN170">
        <v>0</v>
      </c>
      <c r="AO170">
        <v>0</v>
      </c>
      <c r="AP170">
        <v>0</v>
      </c>
      <c r="AQ170">
        <v>0</v>
      </c>
      <c r="AR170">
        <v>0</v>
      </c>
      <c r="AS170">
        <v>0</v>
      </c>
      <c r="AT170">
        <v>0</v>
      </c>
      <c r="AU170">
        <v>0</v>
      </c>
      <c r="AV170">
        <v>0</v>
      </c>
      <c r="AW170">
        <v>0</v>
      </c>
      <c r="AX170">
        <v>0</v>
      </c>
      <c r="AY170">
        <v>0</v>
      </c>
      <c r="AZ170">
        <v>0</v>
      </c>
      <c r="BA170">
        <v>0</v>
      </c>
      <c r="BB170">
        <v>0</v>
      </c>
      <c r="BC170">
        <v>0</v>
      </c>
      <c r="BD170">
        <v>0</v>
      </c>
      <c r="BE170">
        <v>0</v>
      </c>
      <c r="BF170">
        <v>0</v>
      </c>
      <c r="BG170" s="18">
        <v>1</v>
      </c>
      <c r="BH170" s="18">
        <v>4</v>
      </c>
      <c r="BI170" s="18">
        <v>46</v>
      </c>
      <c r="BJ170" s="18">
        <v>37</v>
      </c>
      <c r="BK170" s="18">
        <v>355</v>
      </c>
      <c r="BL170" s="18">
        <v>0</v>
      </c>
      <c r="BM170" s="18">
        <v>596</v>
      </c>
      <c r="BN170" s="18">
        <v>73</v>
      </c>
      <c r="BO170" s="18">
        <v>38</v>
      </c>
      <c r="BP170" s="18">
        <v>2540</v>
      </c>
      <c r="BQ170" s="18">
        <v>1338</v>
      </c>
      <c r="BR170" s="18">
        <v>0</v>
      </c>
      <c r="BS170" s="18">
        <v>100</v>
      </c>
      <c r="BT170" s="18">
        <v>52</v>
      </c>
      <c r="BU170" s="18">
        <v>410</v>
      </c>
      <c r="BV170" s="18">
        <v>1902</v>
      </c>
      <c r="BW170" s="18">
        <v>17</v>
      </c>
      <c r="BX170" s="18">
        <v>1</v>
      </c>
      <c r="BY170" s="18">
        <v>4</v>
      </c>
    </row>
    <row r="171" spans="1:77" x14ac:dyDescent="0.25">
      <c r="A171" s="18" t="s">
        <v>444</v>
      </c>
      <c r="B171" s="18" t="s">
        <v>532</v>
      </c>
      <c r="C171" s="18" t="s">
        <v>663</v>
      </c>
      <c r="D171" s="1">
        <v>44739</v>
      </c>
      <c r="E171">
        <v>51</v>
      </c>
      <c r="F171">
        <v>1</v>
      </c>
      <c r="G171">
        <v>1</v>
      </c>
      <c r="H171">
        <v>0</v>
      </c>
      <c r="I171">
        <v>0</v>
      </c>
      <c r="J171">
        <v>42</v>
      </c>
      <c r="K171">
        <v>1</v>
      </c>
      <c r="L171">
        <v>3</v>
      </c>
      <c r="M171">
        <v>1</v>
      </c>
      <c r="N171">
        <v>2</v>
      </c>
      <c r="O171">
        <v>2</v>
      </c>
      <c r="P171">
        <v>0</v>
      </c>
      <c r="Q171">
        <v>0</v>
      </c>
      <c r="R171">
        <v>477</v>
      </c>
      <c r="S171">
        <v>411</v>
      </c>
      <c r="T171">
        <v>6</v>
      </c>
      <c r="U171">
        <v>12</v>
      </c>
      <c r="V171">
        <v>32</v>
      </c>
      <c r="W171">
        <v>471</v>
      </c>
      <c r="X171">
        <v>333</v>
      </c>
      <c r="Y171">
        <v>8</v>
      </c>
      <c r="Z171">
        <v>31</v>
      </c>
      <c r="AA171">
        <v>27</v>
      </c>
      <c r="AB171">
        <v>580</v>
      </c>
      <c r="AC171">
        <v>398</v>
      </c>
      <c r="AD171">
        <v>7</v>
      </c>
      <c r="AE171">
        <v>71</v>
      </c>
      <c r="AF171">
        <v>33</v>
      </c>
      <c r="AG171">
        <v>58</v>
      </c>
      <c r="AH171">
        <v>27</v>
      </c>
      <c r="AI171">
        <v>0</v>
      </c>
      <c r="AJ171">
        <v>5</v>
      </c>
      <c r="AK171">
        <v>3</v>
      </c>
      <c r="AL171">
        <v>18</v>
      </c>
      <c r="AM171">
        <v>17</v>
      </c>
      <c r="AN171">
        <v>0</v>
      </c>
      <c r="AO171">
        <v>0</v>
      </c>
      <c r="AP171">
        <v>1</v>
      </c>
      <c r="AQ171">
        <v>0</v>
      </c>
      <c r="AR171">
        <v>0</v>
      </c>
      <c r="AS171">
        <v>0</v>
      </c>
      <c r="AT171">
        <v>0</v>
      </c>
      <c r="AU171">
        <v>0</v>
      </c>
      <c r="AV171">
        <v>0</v>
      </c>
      <c r="AW171">
        <v>0</v>
      </c>
      <c r="AX171">
        <v>0</v>
      </c>
      <c r="AY171">
        <v>0</v>
      </c>
      <c r="AZ171">
        <v>0</v>
      </c>
      <c r="BA171">
        <v>0</v>
      </c>
      <c r="BB171">
        <v>0</v>
      </c>
      <c r="BC171">
        <v>0</v>
      </c>
      <c r="BD171">
        <v>0</v>
      </c>
      <c r="BE171">
        <v>0</v>
      </c>
      <c r="BF171">
        <v>0</v>
      </c>
      <c r="BG171" s="18">
        <v>1</v>
      </c>
      <c r="BH171" s="18">
        <v>0</v>
      </c>
      <c r="BI171" s="18">
        <v>46</v>
      </c>
      <c r="BJ171" s="18">
        <v>2</v>
      </c>
      <c r="BK171" s="18">
        <v>427</v>
      </c>
      <c r="BL171" s="18">
        <v>387</v>
      </c>
      <c r="BM171" s="18">
        <v>459</v>
      </c>
      <c r="BN171" s="18">
        <v>45</v>
      </c>
      <c r="BO171" s="18">
        <v>17</v>
      </c>
      <c r="BP171" s="18">
        <v>2334</v>
      </c>
      <c r="BQ171" s="18">
        <v>1311</v>
      </c>
      <c r="BR171" s="18">
        <v>0</v>
      </c>
      <c r="BS171" s="18">
        <v>20</v>
      </c>
      <c r="BT171" s="18">
        <v>247</v>
      </c>
      <c r="BU171" s="18">
        <v>284</v>
      </c>
      <c r="BV171" s="18">
        <v>1717</v>
      </c>
      <c r="BW171" s="18">
        <v>21</v>
      </c>
      <c r="BX171" s="18">
        <v>1</v>
      </c>
      <c r="BY171" s="18">
        <v>0</v>
      </c>
    </row>
    <row r="172" spans="1:77" x14ac:dyDescent="0.25">
      <c r="A172" s="18" t="s">
        <v>444</v>
      </c>
      <c r="B172" s="18" t="s">
        <v>445</v>
      </c>
      <c r="C172" s="18" t="s">
        <v>542</v>
      </c>
      <c r="D172" s="1">
        <v>44739</v>
      </c>
      <c r="E172">
        <v>46</v>
      </c>
      <c r="F172">
        <v>1</v>
      </c>
      <c r="G172">
        <v>1</v>
      </c>
      <c r="H172">
        <v>0</v>
      </c>
      <c r="I172">
        <v>0</v>
      </c>
      <c r="J172">
        <v>40</v>
      </c>
      <c r="K172">
        <v>0</v>
      </c>
      <c r="L172">
        <v>2</v>
      </c>
      <c r="M172">
        <v>0</v>
      </c>
      <c r="N172">
        <v>22</v>
      </c>
      <c r="O172">
        <v>20</v>
      </c>
      <c r="P172">
        <v>0</v>
      </c>
      <c r="Q172">
        <v>0</v>
      </c>
      <c r="R172">
        <v>537</v>
      </c>
      <c r="S172">
        <v>458</v>
      </c>
      <c r="T172">
        <v>3</v>
      </c>
      <c r="U172">
        <v>9</v>
      </c>
      <c r="V172">
        <v>45</v>
      </c>
      <c r="W172">
        <v>0</v>
      </c>
      <c r="X172">
        <v>0</v>
      </c>
      <c r="Y172">
        <v>0</v>
      </c>
      <c r="Z172">
        <v>0</v>
      </c>
      <c r="AA172">
        <v>0</v>
      </c>
      <c r="AB172">
        <v>801</v>
      </c>
      <c r="AC172">
        <v>584</v>
      </c>
      <c r="AD172">
        <v>3</v>
      </c>
      <c r="AE172">
        <v>45</v>
      </c>
      <c r="AF172">
        <v>71</v>
      </c>
      <c r="AG172">
        <v>79</v>
      </c>
      <c r="AH172">
        <v>47</v>
      </c>
      <c r="AI172">
        <v>1</v>
      </c>
      <c r="AJ172">
        <v>10</v>
      </c>
      <c r="AK172">
        <v>1</v>
      </c>
      <c r="AL172">
        <v>45</v>
      </c>
      <c r="AM172">
        <v>41</v>
      </c>
      <c r="AN172">
        <v>1</v>
      </c>
      <c r="AO172">
        <v>0</v>
      </c>
      <c r="AP172">
        <v>1</v>
      </c>
      <c r="AQ172">
        <v>0</v>
      </c>
      <c r="AR172">
        <v>0</v>
      </c>
      <c r="AS172">
        <v>0</v>
      </c>
      <c r="AT172">
        <v>0</v>
      </c>
      <c r="AU172">
        <v>0</v>
      </c>
      <c r="AV172">
        <v>0</v>
      </c>
      <c r="AW172">
        <v>0</v>
      </c>
      <c r="AX172">
        <v>0</v>
      </c>
      <c r="AY172">
        <v>0</v>
      </c>
      <c r="AZ172">
        <v>0</v>
      </c>
      <c r="BA172">
        <v>0</v>
      </c>
      <c r="BB172">
        <v>0</v>
      </c>
      <c r="BC172">
        <v>0</v>
      </c>
      <c r="BD172">
        <v>0</v>
      </c>
      <c r="BE172">
        <v>0</v>
      </c>
      <c r="BF172">
        <v>0</v>
      </c>
      <c r="BG172" s="18">
        <v>1</v>
      </c>
      <c r="BH172" s="18">
        <v>0</v>
      </c>
      <c r="BI172" s="18">
        <v>44</v>
      </c>
      <c r="BJ172" s="18">
        <v>22</v>
      </c>
      <c r="BK172" s="18">
        <v>476</v>
      </c>
      <c r="BL172" s="18">
        <v>0</v>
      </c>
      <c r="BM172" s="18">
        <v>670</v>
      </c>
      <c r="BN172" s="18">
        <v>61</v>
      </c>
      <c r="BO172" s="18">
        <v>43</v>
      </c>
      <c r="BP172" s="18">
        <v>2712</v>
      </c>
      <c r="BQ172" s="18">
        <v>1685</v>
      </c>
      <c r="BR172" s="18">
        <v>0</v>
      </c>
      <c r="BS172" s="18">
        <v>17</v>
      </c>
      <c r="BT172" s="18">
        <v>254</v>
      </c>
      <c r="BU172" s="18">
        <v>281</v>
      </c>
      <c r="BV172" s="18">
        <v>2099</v>
      </c>
      <c r="BW172" s="18">
        <v>20</v>
      </c>
      <c r="BX172" s="18">
        <v>1</v>
      </c>
      <c r="BY172" s="18">
        <v>0</v>
      </c>
    </row>
    <row r="173" spans="1:77" x14ac:dyDescent="0.25">
      <c r="A173" s="18" t="s">
        <v>444</v>
      </c>
      <c r="B173" s="18" t="s">
        <v>445</v>
      </c>
      <c r="C173" s="18" t="s">
        <v>543</v>
      </c>
      <c r="D173" s="1">
        <v>44739</v>
      </c>
      <c r="E173">
        <v>149</v>
      </c>
      <c r="F173">
        <v>2</v>
      </c>
      <c r="G173">
        <v>2</v>
      </c>
      <c r="H173">
        <v>1</v>
      </c>
      <c r="I173">
        <v>1</v>
      </c>
      <c r="J173">
        <v>120</v>
      </c>
      <c r="K173">
        <v>0</v>
      </c>
      <c r="L173">
        <v>4</v>
      </c>
      <c r="M173">
        <v>5</v>
      </c>
      <c r="N173">
        <v>5</v>
      </c>
      <c r="O173">
        <v>5</v>
      </c>
      <c r="P173">
        <v>0</v>
      </c>
      <c r="Q173">
        <v>0</v>
      </c>
      <c r="R173">
        <v>657</v>
      </c>
      <c r="S173">
        <v>553</v>
      </c>
      <c r="T173">
        <v>10</v>
      </c>
      <c r="U173">
        <v>23</v>
      </c>
      <c r="V173">
        <v>29</v>
      </c>
      <c r="W173">
        <v>0</v>
      </c>
      <c r="X173">
        <v>0</v>
      </c>
      <c r="Y173">
        <v>0</v>
      </c>
      <c r="Z173">
        <v>0</v>
      </c>
      <c r="AA173">
        <v>0</v>
      </c>
      <c r="AB173">
        <v>1733</v>
      </c>
      <c r="AC173">
        <v>1204</v>
      </c>
      <c r="AD173">
        <v>14</v>
      </c>
      <c r="AE173">
        <v>78</v>
      </c>
      <c r="AF173">
        <v>194</v>
      </c>
      <c r="AG173">
        <v>382</v>
      </c>
      <c r="AH173">
        <v>211</v>
      </c>
      <c r="AI173">
        <v>4</v>
      </c>
      <c r="AJ173">
        <v>7</v>
      </c>
      <c r="AK173">
        <v>68</v>
      </c>
      <c r="AL173">
        <v>39</v>
      </c>
      <c r="AM173">
        <v>33</v>
      </c>
      <c r="AN173">
        <v>0</v>
      </c>
      <c r="AO173">
        <v>3</v>
      </c>
      <c r="AP173">
        <v>1</v>
      </c>
      <c r="AQ173">
        <v>0</v>
      </c>
      <c r="AR173">
        <v>0</v>
      </c>
      <c r="AS173">
        <v>0</v>
      </c>
      <c r="AT173">
        <v>0</v>
      </c>
      <c r="AU173">
        <v>0</v>
      </c>
      <c r="AV173">
        <v>0</v>
      </c>
      <c r="AW173">
        <v>0</v>
      </c>
      <c r="AX173">
        <v>0</v>
      </c>
      <c r="AY173">
        <v>0</v>
      </c>
      <c r="AZ173">
        <v>0</v>
      </c>
      <c r="BA173">
        <v>0</v>
      </c>
      <c r="BB173">
        <v>0</v>
      </c>
      <c r="BC173">
        <v>0</v>
      </c>
      <c r="BD173">
        <v>0</v>
      </c>
      <c r="BE173">
        <v>0</v>
      </c>
      <c r="BF173">
        <v>0</v>
      </c>
      <c r="BG173" s="18">
        <v>2</v>
      </c>
      <c r="BH173" s="18">
        <v>1</v>
      </c>
      <c r="BI173" s="18">
        <v>135</v>
      </c>
      <c r="BJ173" s="18">
        <v>5</v>
      </c>
      <c r="BK173" s="18">
        <v>590</v>
      </c>
      <c r="BL173" s="18">
        <v>0</v>
      </c>
      <c r="BM173" s="18">
        <v>1404</v>
      </c>
      <c r="BN173" s="18">
        <v>293</v>
      </c>
      <c r="BO173" s="18">
        <v>34</v>
      </c>
      <c r="BP173" s="18">
        <v>5909</v>
      </c>
      <c r="BQ173" s="18">
        <v>3114</v>
      </c>
      <c r="BR173" s="18">
        <v>0</v>
      </c>
      <c r="BS173" s="18">
        <v>36</v>
      </c>
      <c r="BT173" s="18">
        <v>169</v>
      </c>
      <c r="BU173" s="18">
        <v>1254</v>
      </c>
      <c r="BV173" s="18">
        <v>4242</v>
      </c>
      <c r="BW173" s="18">
        <v>41</v>
      </c>
      <c r="BX173" s="18">
        <v>1</v>
      </c>
      <c r="BY173" s="18">
        <v>1</v>
      </c>
    </row>
    <row r="174" spans="1:77" x14ac:dyDescent="0.25">
      <c r="A174" s="18" t="s">
        <v>444</v>
      </c>
      <c r="B174" s="18" t="s">
        <v>447</v>
      </c>
      <c r="C174" s="18" t="s">
        <v>544</v>
      </c>
      <c r="D174" s="1">
        <v>44739</v>
      </c>
      <c r="E174">
        <v>49</v>
      </c>
      <c r="F174">
        <v>2</v>
      </c>
      <c r="G174">
        <v>2</v>
      </c>
      <c r="H174">
        <v>0</v>
      </c>
      <c r="I174">
        <v>0</v>
      </c>
      <c r="J174">
        <v>33</v>
      </c>
      <c r="K174">
        <v>4</v>
      </c>
      <c r="L174">
        <v>2</v>
      </c>
      <c r="M174">
        <v>0</v>
      </c>
      <c r="N174">
        <v>2</v>
      </c>
      <c r="O174">
        <v>2</v>
      </c>
      <c r="P174">
        <v>0</v>
      </c>
      <c r="Q174">
        <v>0</v>
      </c>
      <c r="R174">
        <v>397</v>
      </c>
      <c r="S174">
        <v>339</v>
      </c>
      <c r="T174">
        <v>23</v>
      </c>
      <c r="U174">
        <v>0</v>
      </c>
      <c r="V174">
        <v>8</v>
      </c>
      <c r="W174">
        <v>728</v>
      </c>
      <c r="X174">
        <v>437</v>
      </c>
      <c r="Y174">
        <v>35</v>
      </c>
      <c r="Z174">
        <v>33</v>
      </c>
      <c r="AA174">
        <v>57</v>
      </c>
      <c r="AB174">
        <v>728</v>
      </c>
      <c r="AC174">
        <v>467</v>
      </c>
      <c r="AD174">
        <v>4</v>
      </c>
      <c r="AE174">
        <v>4</v>
      </c>
      <c r="AF174">
        <v>121</v>
      </c>
      <c r="AG174">
        <v>75</v>
      </c>
      <c r="AH174">
        <v>37</v>
      </c>
      <c r="AI174">
        <v>2</v>
      </c>
      <c r="AJ174">
        <v>3</v>
      </c>
      <c r="AK174">
        <v>9</v>
      </c>
      <c r="AL174">
        <v>17</v>
      </c>
      <c r="AM174">
        <v>11</v>
      </c>
      <c r="AN174">
        <v>0</v>
      </c>
      <c r="AO174">
        <v>0</v>
      </c>
      <c r="AP174">
        <v>1</v>
      </c>
      <c r="AQ174">
        <v>0</v>
      </c>
      <c r="AR174">
        <v>0</v>
      </c>
      <c r="AS174">
        <v>0</v>
      </c>
      <c r="AT174">
        <v>0</v>
      </c>
      <c r="AU174">
        <v>0</v>
      </c>
      <c r="AV174">
        <v>0</v>
      </c>
      <c r="AW174">
        <v>0</v>
      </c>
      <c r="AX174">
        <v>0</v>
      </c>
      <c r="AY174">
        <v>0</v>
      </c>
      <c r="AZ174">
        <v>0</v>
      </c>
      <c r="BA174">
        <v>0</v>
      </c>
      <c r="BB174">
        <v>0</v>
      </c>
      <c r="BC174">
        <v>0</v>
      </c>
      <c r="BD174">
        <v>0</v>
      </c>
      <c r="BE174">
        <v>0</v>
      </c>
      <c r="BF174">
        <v>0</v>
      </c>
      <c r="BG174" s="18">
        <v>2</v>
      </c>
      <c r="BH174" s="18">
        <v>0</v>
      </c>
      <c r="BI174" s="18">
        <v>41</v>
      </c>
      <c r="BJ174" s="18">
        <v>2</v>
      </c>
      <c r="BK174" s="18">
        <v>362</v>
      </c>
      <c r="BL174" s="18">
        <v>583</v>
      </c>
      <c r="BM174" s="18">
        <v>582</v>
      </c>
      <c r="BN174" s="18">
        <v>58</v>
      </c>
      <c r="BO174" s="18">
        <v>16</v>
      </c>
      <c r="BP174" s="18">
        <v>3369</v>
      </c>
      <c r="BQ174" s="18">
        <v>1390</v>
      </c>
      <c r="BR174" s="18">
        <v>0</v>
      </c>
      <c r="BS174" s="18">
        <v>39</v>
      </c>
      <c r="BT174" s="18">
        <v>62</v>
      </c>
      <c r="BU174" s="18">
        <v>927</v>
      </c>
      <c r="BV174" s="18">
        <v>2195</v>
      </c>
      <c r="BW174" s="18">
        <v>15</v>
      </c>
      <c r="BX174" s="18">
        <v>1</v>
      </c>
      <c r="BY174" s="18">
        <v>0</v>
      </c>
    </row>
    <row r="175" spans="1:77" x14ac:dyDescent="0.25">
      <c r="A175" s="18" t="s">
        <v>444</v>
      </c>
      <c r="B175" s="18" t="s">
        <v>532</v>
      </c>
      <c r="C175" s="18" t="s">
        <v>666</v>
      </c>
      <c r="D175" s="1">
        <v>44739</v>
      </c>
      <c r="E175">
        <v>58</v>
      </c>
      <c r="F175">
        <v>1</v>
      </c>
      <c r="G175">
        <v>1</v>
      </c>
      <c r="H175">
        <v>0</v>
      </c>
      <c r="I175">
        <v>0</v>
      </c>
      <c r="J175">
        <v>44</v>
      </c>
      <c r="K175">
        <v>0</v>
      </c>
      <c r="L175">
        <v>4</v>
      </c>
      <c r="M175">
        <v>0</v>
      </c>
      <c r="N175">
        <v>1</v>
      </c>
      <c r="O175">
        <v>1</v>
      </c>
      <c r="P175">
        <v>0</v>
      </c>
      <c r="Q175">
        <v>0</v>
      </c>
      <c r="R175">
        <v>288</v>
      </c>
      <c r="S175">
        <v>245</v>
      </c>
      <c r="T175">
        <v>0</v>
      </c>
      <c r="U175">
        <v>9</v>
      </c>
      <c r="V175">
        <v>15</v>
      </c>
      <c r="W175">
        <v>578</v>
      </c>
      <c r="X175">
        <v>383</v>
      </c>
      <c r="Y175">
        <v>15</v>
      </c>
      <c r="Z175">
        <v>23</v>
      </c>
      <c r="AA175">
        <v>32</v>
      </c>
      <c r="AB175">
        <v>548</v>
      </c>
      <c r="AC175">
        <v>393</v>
      </c>
      <c r="AD175">
        <v>2</v>
      </c>
      <c r="AE175">
        <v>7</v>
      </c>
      <c r="AF175">
        <v>68</v>
      </c>
      <c r="AG175">
        <v>73</v>
      </c>
      <c r="AH175">
        <v>33</v>
      </c>
      <c r="AI175">
        <v>4</v>
      </c>
      <c r="AJ175">
        <v>7</v>
      </c>
      <c r="AK175">
        <v>11</v>
      </c>
      <c r="AL175">
        <v>41</v>
      </c>
      <c r="AM175">
        <v>34</v>
      </c>
      <c r="AN175">
        <v>1</v>
      </c>
      <c r="AO175">
        <v>0</v>
      </c>
      <c r="AP175">
        <v>2</v>
      </c>
      <c r="AQ175">
        <v>0</v>
      </c>
      <c r="AR175">
        <v>0</v>
      </c>
      <c r="AS175">
        <v>0</v>
      </c>
      <c r="AT175">
        <v>0</v>
      </c>
      <c r="AU175">
        <v>0</v>
      </c>
      <c r="AV175">
        <v>0</v>
      </c>
      <c r="AW175">
        <v>0</v>
      </c>
      <c r="AX175">
        <v>0</v>
      </c>
      <c r="AY175">
        <v>0</v>
      </c>
      <c r="AZ175">
        <v>0</v>
      </c>
      <c r="BA175">
        <v>0</v>
      </c>
      <c r="BB175">
        <v>0</v>
      </c>
      <c r="BC175">
        <v>0</v>
      </c>
      <c r="BD175">
        <v>0</v>
      </c>
      <c r="BE175">
        <v>0</v>
      </c>
      <c r="BF175">
        <v>0</v>
      </c>
      <c r="BG175" s="18">
        <v>1</v>
      </c>
      <c r="BH175" s="18">
        <v>0</v>
      </c>
      <c r="BI175" s="18">
        <v>54</v>
      </c>
      <c r="BJ175" s="18">
        <v>1</v>
      </c>
      <c r="BK175" s="18">
        <v>262</v>
      </c>
      <c r="BL175" s="18">
        <v>489</v>
      </c>
      <c r="BM175" s="18">
        <v>463</v>
      </c>
      <c r="BN175" s="18">
        <v>48</v>
      </c>
      <c r="BO175" s="18">
        <v>37</v>
      </c>
      <c r="BP175" s="18">
        <v>2340</v>
      </c>
      <c r="BQ175" s="18">
        <v>1187</v>
      </c>
      <c r="BR175" s="18">
        <v>0</v>
      </c>
      <c r="BS175" s="18">
        <v>56</v>
      </c>
      <c r="BT175" s="18">
        <v>53</v>
      </c>
      <c r="BU175" s="18">
        <v>471</v>
      </c>
      <c r="BV175" s="18">
        <v>1684</v>
      </c>
      <c r="BW175" s="18">
        <v>18</v>
      </c>
      <c r="BX175" s="18">
        <v>1</v>
      </c>
      <c r="BY175" s="18">
        <v>0</v>
      </c>
    </row>
    <row r="176" spans="1:77" x14ac:dyDescent="0.25">
      <c r="A176" s="18" t="s">
        <v>444</v>
      </c>
      <c r="B176" s="18" t="s">
        <v>447</v>
      </c>
      <c r="C176" s="18" t="s">
        <v>546</v>
      </c>
      <c r="D176" s="1">
        <v>44739</v>
      </c>
      <c r="E176">
        <v>84</v>
      </c>
      <c r="F176">
        <v>1</v>
      </c>
      <c r="G176">
        <v>1</v>
      </c>
      <c r="H176">
        <v>0</v>
      </c>
      <c r="I176">
        <v>0</v>
      </c>
      <c r="J176">
        <v>73</v>
      </c>
      <c r="K176">
        <v>4</v>
      </c>
      <c r="L176">
        <v>0</v>
      </c>
      <c r="M176">
        <v>1</v>
      </c>
      <c r="N176">
        <v>3</v>
      </c>
      <c r="O176">
        <v>3</v>
      </c>
      <c r="P176">
        <v>0</v>
      </c>
      <c r="Q176">
        <v>0</v>
      </c>
      <c r="R176">
        <v>835</v>
      </c>
      <c r="S176">
        <v>793</v>
      </c>
      <c r="T176">
        <v>25</v>
      </c>
      <c r="U176">
        <v>0</v>
      </c>
      <c r="V176">
        <v>2</v>
      </c>
      <c r="W176">
        <v>0</v>
      </c>
      <c r="X176">
        <v>0</v>
      </c>
      <c r="Y176">
        <v>0</v>
      </c>
      <c r="Z176">
        <v>0</v>
      </c>
      <c r="AA176">
        <v>0</v>
      </c>
      <c r="AB176">
        <v>1114</v>
      </c>
      <c r="AC176">
        <v>958</v>
      </c>
      <c r="AD176">
        <v>49</v>
      </c>
      <c r="AE176">
        <v>8</v>
      </c>
      <c r="AF176">
        <v>13</v>
      </c>
      <c r="AG176">
        <v>148</v>
      </c>
      <c r="AH176">
        <v>103</v>
      </c>
      <c r="AI176">
        <v>8</v>
      </c>
      <c r="AJ176">
        <v>3</v>
      </c>
      <c r="AK176">
        <v>4</v>
      </c>
      <c r="AL176">
        <v>50</v>
      </c>
      <c r="AM176">
        <v>45</v>
      </c>
      <c r="AN176">
        <v>1</v>
      </c>
      <c r="AO176">
        <v>0</v>
      </c>
      <c r="AP176">
        <v>0</v>
      </c>
      <c r="AQ176">
        <v>0</v>
      </c>
      <c r="AR176">
        <v>0</v>
      </c>
      <c r="AS176">
        <v>0</v>
      </c>
      <c r="AT176">
        <v>0</v>
      </c>
      <c r="AU176">
        <v>0</v>
      </c>
      <c r="AV176">
        <v>0</v>
      </c>
      <c r="AW176">
        <v>0</v>
      </c>
      <c r="AX176">
        <v>0</v>
      </c>
      <c r="AY176">
        <v>0</v>
      </c>
      <c r="AZ176">
        <v>0</v>
      </c>
      <c r="BA176">
        <v>0</v>
      </c>
      <c r="BB176">
        <v>0</v>
      </c>
      <c r="BC176">
        <v>0</v>
      </c>
      <c r="BD176">
        <v>0</v>
      </c>
      <c r="BE176">
        <v>0</v>
      </c>
      <c r="BF176">
        <v>0</v>
      </c>
      <c r="BG176" s="18">
        <v>1</v>
      </c>
      <c r="BH176" s="18">
        <v>0</v>
      </c>
      <c r="BI176" s="18">
        <v>78</v>
      </c>
      <c r="BJ176" s="18">
        <v>3</v>
      </c>
      <c r="BK176" s="18">
        <v>807</v>
      </c>
      <c r="BL176" s="18">
        <v>0</v>
      </c>
      <c r="BM176" s="18">
        <v>1035</v>
      </c>
      <c r="BN176" s="18">
        <v>128</v>
      </c>
      <c r="BO176" s="18">
        <v>48</v>
      </c>
      <c r="BP176" s="18">
        <v>3613</v>
      </c>
      <c r="BQ176" s="18">
        <v>2628</v>
      </c>
      <c r="BR176" s="18">
        <v>0</v>
      </c>
      <c r="BS176" s="18">
        <v>135</v>
      </c>
      <c r="BT176" s="18">
        <v>40</v>
      </c>
      <c r="BU176" s="18">
        <v>261</v>
      </c>
      <c r="BV176" s="18">
        <v>3112</v>
      </c>
      <c r="BW176" s="18">
        <v>32</v>
      </c>
      <c r="BX176" s="18">
        <v>1</v>
      </c>
      <c r="BY176" s="18">
        <v>0</v>
      </c>
    </row>
    <row r="177" spans="1:77" x14ac:dyDescent="0.25">
      <c r="A177" s="18" t="s">
        <v>444</v>
      </c>
      <c r="B177" s="18" t="s">
        <v>532</v>
      </c>
      <c r="C177" s="18" t="s">
        <v>668</v>
      </c>
      <c r="D177" s="1">
        <v>44739</v>
      </c>
      <c r="E177">
        <v>75</v>
      </c>
      <c r="F177">
        <v>2</v>
      </c>
      <c r="G177">
        <v>2</v>
      </c>
      <c r="H177">
        <v>1</v>
      </c>
      <c r="I177">
        <v>1</v>
      </c>
      <c r="J177">
        <v>60</v>
      </c>
      <c r="K177">
        <v>1</v>
      </c>
      <c r="L177">
        <v>2</v>
      </c>
      <c r="M177">
        <v>2</v>
      </c>
      <c r="N177">
        <v>34</v>
      </c>
      <c r="O177">
        <v>33</v>
      </c>
      <c r="P177">
        <v>0</v>
      </c>
      <c r="Q177">
        <v>1</v>
      </c>
      <c r="R177">
        <v>409</v>
      </c>
      <c r="S177">
        <v>356</v>
      </c>
      <c r="T177">
        <v>3</v>
      </c>
      <c r="U177">
        <v>12</v>
      </c>
      <c r="V177">
        <v>11</v>
      </c>
      <c r="W177">
        <v>830</v>
      </c>
      <c r="X177">
        <v>534</v>
      </c>
      <c r="Y177">
        <v>22</v>
      </c>
      <c r="Z177">
        <v>59</v>
      </c>
      <c r="AA177">
        <v>29</v>
      </c>
      <c r="AB177">
        <v>765</v>
      </c>
      <c r="AC177">
        <v>553</v>
      </c>
      <c r="AD177">
        <v>9</v>
      </c>
      <c r="AE177">
        <v>62</v>
      </c>
      <c r="AF177">
        <v>46</v>
      </c>
      <c r="AG177">
        <v>129</v>
      </c>
      <c r="AH177">
        <v>66</v>
      </c>
      <c r="AI177">
        <v>0</v>
      </c>
      <c r="AJ177">
        <v>11</v>
      </c>
      <c r="AK177">
        <v>7</v>
      </c>
      <c r="AL177">
        <v>35</v>
      </c>
      <c r="AM177">
        <v>33</v>
      </c>
      <c r="AN177">
        <v>0</v>
      </c>
      <c r="AO177">
        <v>0</v>
      </c>
      <c r="AP177">
        <v>1</v>
      </c>
      <c r="AQ177">
        <v>0</v>
      </c>
      <c r="AR177">
        <v>0</v>
      </c>
      <c r="AS177">
        <v>0</v>
      </c>
      <c r="AT177">
        <v>0</v>
      </c>
      <c r="AU177">
        <v>0</v>
      </c>
      <c r="AV177">
        <v>0</v>
      </c>
      <c r="AW177">
        <v>0</v>
      </c>
      <c r="AX177">
        <v>0</v>
      </c>
      <c r="AY177">
        <v>0</v>
      </c>
      <c r="AZ177">
        <v>0</v>
      </c>
      <c r="BA177">
        <v>0</v>
      </c>
      <c r="BB177">
        <v>0</v>
      </c>
      <c r="BC177">
        <v>0</v>
      </c>
      <c r="BD177">
        <v>0</v>
      </c>
      <c r="BE177">
        <v>0</v>
      </c>
      <c r="BF177">
        <v>0</v>
      </c>
      <c r="BG177" s="18">
        <v>2</v>
      </c>
      <c r="BH177" s="18">
        <v>1</v>
      </c>
      <c r="BI177" s="18">
        <v>68</v>
      </c>
      <c r="BJ177" s="18">
        <v>33</v>
      </c>
      <c r="BK177" s="18">
        <v>378</v>
      </c>
      <c r="BL177" s="18">
        <v>693</v>
      </c>
      <c r="BM177" s="18">
        <v>641</v>
      </c>
      <c r="BN177" s="18">
        <v>104</v>
      </c>
      <c r="BO177" s="18">
        <v>34</v>
      </c>
      <c r="BP177" s="18">
        <v>4072</v>
      </c>
      <c r="BQ177" s="18">
        <v>1986</v>
      </c>
      <c r="BR177" s="18">
        <v>0</v>
      </c>
      <c r="BS177" s="18">
        <v>32</v>
      </c>
      <c r="BT177" s="18">
        <v>368</v>
      </c>
      <c r="BU177" s="18">
        <v>667</v>
      </c>
      <c r="BV177" s="18">
        <v>2833</v>
      </c>
      <c r="BW177" s="18">
        <v>23</v>
      </c>
      <c r="BX177" s="18">
        <v>1</v>
      </c>
      <c r="BY177" s="18">
        <v>1</v>
      </c>
    </row>
    <row r="178" spans="1:77" x14ac:dyDescent="0.25">
      <c r="A178" s="18" t="s">
        <v>444</v>
      </c>
      <c r="B178" s="18" t="s">
        <v>447</v>
      </c>
      <c r="C178" s="18" t="s">
        <v>549</v>
      </c>
      <c r="D178" s="1">
        <v>44739</v>
      </c>
      <c r="E178">
        <v>189</v>
      </c>
      <c r="F178">
        <v>6</v>
      </c>
      <c r="G178">
        <v>5</v>
      </c>
      <c r="H178">
        <v>0</v>
      </c>
      <c r="I178">
        <v>0</v>
      </c>
      <c r="J178">
        <v>162</v>
      </c>
      <c r="K178">
        <v>5</v>
      </c>
      <c r="L178">
        <v>3</v>
      </c>
      <c r="M178">
        <v>2</v>
      </c>
      <c r="N178">
        <v>2</v>
      </c>
      <c r="O178">
        <v>2</v>
      </c>
      <c r="P178">
        <v>0</v>
      </c>
      <c r="Q178">
        <v>0</v>
      </c>
      <c r="R178">
        <v>1769</v>
      </c>
      <c r="S178">
        <v>1603</v>
      </c>
      <c r="T178">
        <v>51</v>
      </c>
      <c r="U178">
        <v>9</v>
      </c>
      <c r="V178">
        <v>37</v>
      </c>
      <c r="W178">
        <v>0</v>
      </c>
      <c r="X178">
        <v>0</v>
      </c>
      <c r="Y178">
        <v>0</v>
      </c>
      <c r="Z178">
        <v>0</v>
      </c>
      <c r="AA178">
        <v>0</v>
      </c>
      <c r="AB178">
        <v>3304</v>
      </c>
      <c r="AC178">
        <v>2619</v>
      </c>
      <c r="AD178">
        <v>57</v>
      </c>
      <c r="AE178">
        <v>103</v>
      </c>
      <c r="AF178">
        <v>137</v>
      </c>
      <c r="AG178">
        <v>391</v>
      </c>
      <c r="AH178">
        <v>223</v>
      </c>
      <c r="AI178">
        <v>11</v>
      </c>
      <c r="AJ178">
        <v>30</v>
      </c>
      <c r="AK178">
        <v>23</v>
      </c>
      <c r="AL178">
        <v>141</v>
      </c>
      <c r="AM178">
        <v>136</v>
      </c>
      <c r="AN178">
        <v>2</v>
      </c>
      <c r="AO178">
        <v>0</v>
      </c>
      <c r="AP178">
        <v>0</v>
      </c>
      <c r="AQ178">
        <v>0</v>
      </c>
      <c r="AR178">
        <v>0</v>
      </c>
      <c r="AS178">
        <v>0</v>
      </c>
      <c r="AT178">
        <v>0</v>
      </c>
      <c r="AU178">
        <v>0</v>
      </c>
      <c r="AV178">
        <v>0</v>
      </c>
      <c r="AW178">
        <v>0</v>
      </c>
      <c r="AX178">
        <v>0</v>
      </c>
      <c r="AY178">
        <v>0</v>
      </c>
      <c r="AZ178">
        <v>0</v>
      </c>
      <c r="BA178">
        <v>0</v>
      </c>
      <c r="BB178">
        <v>0</v>
      </c>
      <c r="BC178">
        <v>0</v>
      </c>
      <c r="BD178">
        <v>0</v>
      </c>
      <c r="BE178">
        <v>0</v>
      </c>
      <c r="BF178">
        <v>0</v>
      </c>
      <c r="BG178" s="18">
        <v>6</v>
      </c>
      <c r="BH178" s="18">
        <v>0</v>
      </c>
      <c r="BI178" s="18">
        <v>174</v>
      </c>
      <c r="BJ178" s="18">
        <v>2</v>
      </c>
      <c r="BK178" s="18">
        <v>1665</v>
      </c>
      <c r="BL178" s="18">
        <v>0</v>
      </c>
      <c r="BM178" s="18">
        <v>2974</v>
      </c>
      <c r="BN178" s="18">
        <v>310</v>
      </c>
      <c r="BO178" s="18">
        <v>138</v>
      </c>
      <c r="BP178" s="18">
        <v>9750</v>
      </c>
      <c r="BQ178" s="18">
        <v>6261</v>
      </c>
      <c r="BR178" s="18">
        <v>0</v>
      </c>
      <c r="BS178" s="18">
        <v>172</v>
      </c>
      <c r="BT178" s="18">
        <v>282</v>
      </c>
      <c r="BU178" s="18">
        <v>1130</v>
      </c>
      <c r="BV178" s="18">
        <v>7950</v>
      </c>
      <c r="BW178" s="18">
        <v>77</v>
      </c>
      <c r="BX178" s="18">
        <v>1</v>
      </c>
      <c r="BY178" s="18">
        <v>0</v>
      </c>
    </row>
    <row r="179" spans="1:77" x14ac:dyDescent="0.25">
      <c r="A179" s="18" t="s">
        <v>444</v>
      </c>
      <c r="B179" s="18" t="s">
        <v>447</v>
      </c>
      <c r="C179" s="18" t="s">
        <v>553</v>
      </c>
      <c r="D179" s="1">
        <v>44739</v>
      </c>
      <c r="E179">
        <v>143</v>
      </c>
      <c r="F179">
        <v>2</v>
      </c>
      <c r="G179">
        <v>1</v>
      </c>
      <c r="H179">
        <v>0</v>
      </c>
      <c r="I179">
        <v>0</v>
      </c>
      <c r="J179">
        <v>123</v>
      </c>
      <c r="K179">
        <v>6</v>
      </c>
      <c r="L179">
        <v>1</v>
      </c>
      <c r="M179">
        <v>0</v>
      </c>
      <c r="N179">
        <v>6</v>
      </c>
      <c r="O179">
        <v>6</v>
      </c>
      <c r="P179">
        <v>0</v>
      </c>
      <c r="Q179">
        <v>0</v>
      </c>
      <c r="R179">
        <v>1046</v>
      </c>
      <c r="S179">
        <v>974</v>
      </c>
      <c r="T179">
        <v>38</v>
      </c>
      <c r="U179">
        <v>4</v>
      </c>
      <c r="V179">
        <v>4</v>
      </c>
      <c r="W179">
        <v>0</v>
      </c>
      <c r="X179">
        <v>0</v>
      </c>
      <c r="Y179">
        <v>0</v>
      </c>
      <c r="Z179">
        <v>0</v>
      </c>
      <c r="AA179">
        <v>0</v>
      </c>
      <c r="AB179">
        <v>2169</v>
      </c>
      <c r="AC179">
        <v>1732</v>
      </c>
      <c r="AD179">
        <v>90</v>
      </c>
      <c r="AE179">
        <v>28</v>
      </c>
      <c r="AF179">
        <v>77</v>
      </c>
      <c r="AG179">
        <v>319</v>
      </c>
      <c r="AH179">
        <v>183</v>
      </c>
      <c r="AI179">
        <v>21</v>
      </c>
      <c r="AJ179">
        <v>9</v>
      </c>
      <c r="AK179">
        <v>20</v>
      </c>
      <c r="AL179">
        <v>59</v>
      </c>
      <c r="AM179">
        <v>52</v>
      </c>
      <c r="AN179">
        <v>5</v>
      </c>
      <c r="AO179">
        <v>0</v>
      </c>
      <c r="AP179">
        <v>0</v>
      </c>
      <c r="AQ179">
        <v>0</v>
      </c>
      <c r="AR179">
        <v>1</v>
      </c>
      <c r="AS179">
        <v>0</v>
      </c>
      <c r="AT179">
        <v>0</v>
      </c>
      <c r="AU179">
        <v>0</v>
      </c>
      <c r="AV179">
        <v>0</v>
      </c>
      <c r="AW179">
        <v>0</v>
      </c>
      <c r="AX179">
        <v>0</v>
      </c>
      <c r="AY179">
        <v>0</v>
      </c>
      <c r="AZ179">
        <v>0</v>
      </c>
      <c r="BA179">
        <v>0</v>
      </c>
      <c r="BB179">
        <v>0</v>
      </c>
      <c r="BC179">
        <v>0</v>
      </c>
      <c r="BD179">
        <v>0</v>
      </c>
      <c r="BE179">
        <v>0</v>
      </c>
      <c r="BF179">
        <v>0</v>
      </c>
      <c r="BG179" s="18">
        <v>1</v>
      </c>
      <c r="BH179" s="18">
        <v>0</v>
      </c>
      <c r="BI179" s="18">
        <v>135</v>
      </c>
      <c r="BJ179" s="18">
        <v>6</v>
      </c>
      <c r="BK179" s="18">
        <v>994</v>
      </c>
      <c r="BL179" s="18">
        <v>0</v>
      </c>
      <c r="BM179" s="18">
        <v>1954</v>
      </c>
      <c r="BN179" s="18">
        <v>258</v>
      </c>
      <c r="BO179" s="18">
        <v>54</v>
      </c>
      <c r="BP179" s="18">
        <v>7321</v>
      </c>
      <c r="BQ179" s="18">
        <v>4540</v>
      </c>
      <c r="BR179" s="18">
        <v>0</v>
      </c>
      <c r="BS179" s="18">
        <v>231</v>
      </c>
      <c r="BT179" s="18">
        <v>91</v>
      </c>
      <c r="BU179" s="18">
        <v>954</v>
      </c>
      <c r="BV179" s="18">
        <v>5869</v>
      </c>
      <c r="BW179" s="18">
        <v>61</v>
      </c>
      <c r="BX179" s="18">
        <v>1</v>
      </c>
      <c r="BY179" s="18">
        <v>0</v>
      </c>
    </row>
    <row r="180" spans="1:77" x14ac:dyDescent="0.25">
      <c r="A180" s="18" t="s">
        <v>405</v>
      </c>
      <c r="B180" s="18" t="s">
        <v>457</v>
      </c>
      <c r="C180" s="18" t="s">
        <v>672</v>
      </c>
      <c r="D180" s="1">
        <v>44739</v>
      </c>
      <c r="E180">
        <v>86</v>
      </c>
      <c r="F180">
        <v>1</v>
      </c>
      <c r="G180">
        <v>1</v>
      </c>
      <c r="H180">
        <v>0</v>
      </c>
      <c r="I180">
        <v>0</v>
      </c>
      <c r="J180">
        <v>43</v>
      </c>
      <c r="K180">
        <v>0</v>
      </c>
      <c r="L180">
        <v>11</v>
      </c>
      <c r="M180">
        <v>4</v>
      </c>
      <c r="N180">
        <v>9</v>
      </c>
      <c r="O180">
        <v>7</v>
      </c>
      <c r="P180">
        <v>0</v>
      </c>
      <c r="Q180">
        <v>0</v>
      </c>
      <c r="R180">
        <v>241</v>
      </c>
      <c r="S180">
        <v>166</v>
      </c>
      <c r="T180">
        <v>2</v>
      </c>
      <c r="U180">
        <v>35</v>
      </c>
      <c r="V180">
        <v>5</v>
      </c>
      <c r="W180">
        <v>868</v>
      </c>
      <c r="X180">
        <v>423</v>
      </c>
      <c r="Y180">
        <v>11</v>
      </c>
      <c r="Z180">
        <v>148</v>
      </c>
      <c r="AA180">
        <v>28</v>
      </c>
      <c r="AB180">
        <v>712</v>
      </c>
      <c r="AC180">
        <v>362</v>
      </c>
      <c r="AD180">
        <v>5</v>
      </c>
      <c r="AE180">
        <v>132</v>
      </c>
      <c r="AF180">
        <v>36</v>
      </c>
      <c r="AG180">
        <v>124</v>
      </c>
      <c r="AH180">
        <v>43</v>
      </c>
      <c r="AI180">
        <v>2</v>
      </c>
      <c r="AJ180">
        <v>23</v>
      </c>
      <c r="AK180">
        <v>13</v>
      </c>
      <c r="AL180">
        <v>30</v>
      </c>
      <c r="AM180">
        <v>22</v>
      </c>
      <c r="AN180">
        <v>1</v>
      </c>
      <c r="AO180">
        <v>3</v>
      </c>
      <c r="AP180">
        <v>1</v>
      </c>
      <c r="AQ180">
        <v>0</v>
      </c>
      <c r="AR180">
        <v>0</v>
      </c>
      <c r="AS180">
        <v>0</v>
      </c>
      <c r="AT180">
        <v>0</v>
      </c>
      <c r="AU180">
        <v>0</v>
      </c>
      <c r="AV180">
        <v>0</v>
      </c>
      <c r="AW180">
        <v>0</v>
      </c>
      <c r="AX180">
        <v>0</v>
      </c>
      <c r="AY180">
        <v>0</v>
      </c>
      <c r="AZ180">
        <v>0</v>
      </c>
      <c r="BA180">
        <v>0</v>
      </c>
      <c r="BB180">
        <v>0</v>
      </c>
      <c r="BC180">
        <v>0</v>
      </c>
      <c r="BD180">
        <v>0</v>
      </c>
      <c r="BE180">
        <v>0</v>
      </c>
      <c r="BF180">
        <v>0</v>
      </c>
      <c r="BG180" s="18">
        <v>1</v>
      </c>
      <c r="BH180" s="18">
        <v>0</v>
      </c>
      <c r="BI180" s="18">
        <v>68</v>
      </c>
      <c r="BJ180" s="18">
        <v>8</v>
      </c>
      <c r="BK180" s="18">
        <v>194</v>
      </c>
      <c r="BL180" s="18">
        <v>639</v>
      </c>
      <c r="BM180" s="18">
        <v>518</v>
      </c>
      <c r="BN180" s="18">
        <v>79</v>
      </c>
      <c r="BO180" s="18">
        <v>23</v>
      </c>
      <c r="BP180" s="18">
        <v>3503</v>
      </c>
      <c r="BQ180" s="18">
        <v>978</v>
      </c>
      <c r="BR180" s="18">
        <v>0</v>
      </c>
      <c r="BS180" s="18">
        <v>9</v>
      </c>
      <c r="BT180" s="18">
        <v>500</v>
      </c>
      <c r="BU180" s="18">
        <v>936</v>
      </c>
      <c r="BV180" s="18">
        <v>1875</v>
      </c>
      <c r="BW180" s="18">
        <v>15</v>
      </c>
      <c r="BX180" s="18">
        <v>1</v>
      </c>
      <c r="BY180" s="18">
        <v>0</v>
      </c>
    </row>
    <row r="181" spans="1:77" x14ac:dyDescent="0.25">
      <c r="A181" s="18" t="s">
        <v>405</v>
      </c>
      <c r="B181" s="18" t="s">
        <v>555</v>
      </c>
      <c r="C181" s="18" t="s">
        <v>677</v>
      </c>
      <c r="D181" s="1">
        <v>44739</v>
      </c>
      <c r="E181">
        <v>71</v>
      </c>
      <c r="F181">
        <v>1</v>
      </c>
      <c r="G181">
        <v>1</v>
      </c>
      <c r="H181">
        <v>0</v>
      </c>
      <c r="I181">
        <v>0</v>
      </c>
      <c r="J181">
        <v>51</v>
      </c>
      <c r="K181">
        <v>4</v>
      </c>
      <c r="L181">
        <v>4</v>
      </c>
      <c r="M181">
        <v>3</v>
      </c>
      <c r="N181">
        <v>0</v>
      </c>
      <c r="O181">
        <v>0</v>
      </c>
      <c r="P181">
        <v>0</v>
      </c>
      <c r="Q181">
        <v>0</v>
      </c>
      <c r="R181">
        <v>258</v>
      </c>
      <c r="S181">
        <v>215</v>
      </c>
      <c r="T181">
        <v>8</v>
      </c>
      <c r="U181">
        <v>5</v>
      </c>
      <c r="V181">
        <v>10</v>
      </c>
      <c r="W181">
        <v>674</v>
      </c>
      <c r="X181">
        <v>375</v>
      </c>
      <c r="Y181">
        <v>39</v>
      </c>
      <c r="Z181">
        <v>82</v>
      </c>
      <c r="AA181">
        <v>35</v>
      </c>
      <c r="AB181">
        <v>539</v>
      </c>
      <c r="AC181">
        <v>269</v>
      </c>
      <c r="AD181">
        <v>7</v>
      </c>
      <c r="AE181">
        <v>32</v>
      </c>
      <c r="AF181">
        <v>115</v>
      </c>
      <c r="AG181">
        <v>88</v>
      </c>
      <c r="AH181">
        <v>31</v>
      </c>
      <c r="AI181">
        <v>6</v>
      </c>
      <c r="AJ181">
        <v>21</v>
      </c>
      <c r="AK181">
        <v>10</v>
      </c>
      <c r="AL181">
        <v>39</v>
      </c>
      <c r="AM181">
        <v>35</v>
      </c>
      <c r="AN181">
        <v>1</v>
      </c>
      <c r="AO181">
        <v>1</v>
      </c>
      <c r="AP181">
        <v>1</v>
      </c>
      <c r="AQ181">
        <v>0</v>
      </c>
      <c r="AR181">
        <v>0</v>
      </c>
      <c r="AS181">
        <v>0</v>
      </c>
      <c r="AT181">
        <v>0</v>
      </c>
      <c r="AU181">
        <v>0</v>
      </c>
      <c r="AV181">
        <v>0</v>
      </c>
      <c r="AW181">
        <v>0</v>
      </c>
      <c r="AX181">
        <v>0</v>
      </c>
      <c r="AY181">
        <v>0</v>
      </c>
      <c r="AZ181">
        <v>0</v>
      </c>
      <c r="BA181">
        <v>0</v>
      </c>
      <c r="BB181">
        <v>0</v>
      </c>
      <c r="BC181">
        <v>0</v>
      </c>
      <c r="BD181">
        <v>0</v>
      </c>
      <c r="BE181">
        <v>0</v>
      </c>
      <c r="BF181">
        <v>0</v>
      </c>
      <c r="BG181" s="18">
        <v>1</v>
      </c>
      <c r="BH181" s="18">
        <v>0</v>
      </c>
      <c r="BI181" s="18">
        <v>59</v>
      </c>
      <c r="BJ181" s="18">
        <v>0</v>
      </c>
      <c r="BK181" s="18">
        <v>230</v>
      </c>
      <c r="BL181" s="18">
        <v>496</v>
      </c>
      <c r="BM181" s="18">
        <v>365</v>
      </c>
      <c r="BN181" s="18">
        <v>46</v>
      </c>
      <c r="BO181" s="18">
        <v>36</v>
      </c>
      <c r="BP181" s="18">
        <v>3291</v>
      </c>
      <c r="BQ181" s="18">
        <v>1176</v>
      </c>
      <c r="BR181" s="18">
        <v>0</v>
      </c>
      <c r="BS181" s="18">
        <v>33</v>
      </c>
      <c r="BT181" s="18">
        <v>562</v>
      </c>
      <c r="BU181" s="18">
        <v>650</v>
      </c>
      <c r="BV181" s="18">
        <v>1899</v>
      </c>
      <c r="BW181" s="18">
        <v>7</v>
      </c>
      <c r="BX181" s="18">
        <v>1</v>
      </c>
      <c r="BY181" s="18">
        <v>0</v>
      </c>
    </row>
    <row r="182" spans="1:77" x14ac:dyDescent="0.25">
      <c r="A182" s="18" t="s">
        <v>405</v>
      </c>
      <c r="B182" s="18" t="s">
        <v>555</v>
      </c>
      <c r="C182" s="18" t="s">
        <v>679</v>
      </c>
      <c r="D182" s="1">
        <v>44739</v>
      </c>
      <c r="E182">
        <v>63</v>
      </c>
      <c r="F182">
        <v>1</v>
      </c>
      <c r="G182">
        <v>1</v>
      </c>
      <c r="H182">
        <v>0</v>
      </c>
      <c r="I182">
        <v>0</v>
      </c>
      <c r="J182">
        <v>39</v>
      </c>
      <c r="K182">
        <v>4</v>
      </c>
      <c r="L182">
        <v>9</v>
      </c>
      <c r="M182">
        <v>1</v>
      </c>
      <c r="N182">
        <v>0</v>
      </c>
      <c r="O182">
        <v>0</v>
      </c>
      <c r="P182">
        <v>0</v>
      </c>
      <c r="Q182">
        <v>0</v>
      </c>
      <c r="R182">
        <v>140</v>
      </c>
      <c r="S182">
        <v>103</v>
      </c>
      <c r="T182">
        <v>17</v>
      </c>
      <c r="U182">
        <v>10</v>
      </c>
      <c r="V182">
        <v>0</v>
      </c>
      <c r="W182">
        <v>736</v>
      </c>
      <c r="X182">
        <v>386</v>
      </c>
      <c r="Y182">
        <v>30</v>
      </c>
      <c r="Z182">
        <v>131</v>
      </c>
      <c r="AA182">
        <v>4</v>
      </c>
      <c r="AB182">
        <v>533</v>
      </c>
      <c r="AC182">
        <v>268</v>
      </c>
      <c r="AD182">
        <v>17</v>
      </c>
      <c r="AE182">
        <v>82</v>
      </c>
      <c r="AF182">
        <v>43</v>
      </c>
      <c r="AG182">
        <v>102</v>
      </c>
      <c r="AH182">
        <v>41</v>
      </c>
      <c r="AI182">
        <v>0</v>
      </c>
      <c r="AJ182">
        <v>23</v>
      </c>
      <c r="AK182">
        <v>3</v>
      </c>
      <c r="AL182">
        <v>16</v>
      </c>
      <c r="AM182">
        <v>10</v>
      </c>
      <c r="AN182">
        <v>1</v>
      </c>
      <c r="AO182">
        <v>0</v>
      </c>
      <c r="AP182">
        <v>1</v>
      </c>
      <c r="AQ182">
        <v>0</v>
      </c>
      <c r="AR182">
        <v>0</v>
      </c>
      <c r="AS182">
        <v>0</v>
      </c>
      <c r="AT182">
        <v>0</v>
      </c>
      <c r="AU182">
        <v>0</v>
      </c>
      <c r="AV182">
        <v>0</v>
      </c>
      <c r="AW182">
        <v>0</v>
      </c>
      <c r="AX182">
        <v>0</v>
      </c>
      <c r="AY182">
        <v>0</v>
      </c>
      <c r="AZ182">
        <v>0</v>
      </c>
      <c r="BA182">
        <v>0</v>
      </c>
      <c r="BB182">
        <v>0</v>
      </c>
      <c r="BC182">
        <v>0</v>
      </c>
      <c r="BD182">
        <v>0</v>
      </c>
      <c r="BE182">
        <v>0</v>
      </c>
      <c r="BF182">
        <v>0</v>
      </c>
      <c r="BG182" s="18">
        <v>1</v>
      </c>
      <c r="BH182" s="18">
        <v>0</v>
      </c>
      <c r="BI182" s="18">
        <v>49</v>
      </c>
      <c r="BJ182" s="18">
        <v>0</v>
      </c>
      <c r="BK182" s="18">
        <v>108</v>
      </c>
      <c r="BL182" s="18">
        <v>542</v>
      </c>
      <c r="BM182" s="18">
        <v>378</v>
      </c>
      <c r="BN182" s="18">
        <v>72</v>
      </c>
      <c r="BO182" s="18">
        <v>13</v>
      </c>
      <c r="BP182" s="18">
        <v>3943</v>
      </c>
      <c r="BQ182" s="18">
        <v>1346</v>
      </c>
      <c r="BR182" s="18">
        <v>0</v>
      </c>
      <c r="BS182" s="18">
        <v>143</v>
      </c>
      <c r="BT182" s="18">
        <v>1095</v>
      </c>
      <c r="BU182" s="18">
        <v>314</v>
      </c>
      <c r="BV182" s="18">
        <v>2237</v>
      </c>
      <c r="BW182" s="18">
        <v>9</v>
      </c>
      <c r="BX182" s="18">
        <v>1</v>
      </c>
      <c r="BY182" s="18">
        <v>0</v>
      </c>
    </row>
    <row r="183" spans="1:77" x14ac:dyDescent="0.25">
      <c r="A183" s="18" t="s">
        <v>405</v>
      </c>
      <c r="B183" s="18" t="s">
        <v>451</v>
      </c>
      <c r="C183" s="18" t="s">
        <v>452</v>
      </c>
      <c r="D183" s="1">
        <v>44739</v>
      </c>
      <c r="E183">
        <v>31</v>
      </c>
      <c r="F183">
        <v>1</v>
      </c>
      <c r="G183">
        <v>1</v>
      </c>
      <c r="H183">
        <v>0</v>
      </c>
      <c r="I183">
        <v>0</v>
      </c>
      <c r="J183">
        <v>19</v>
      </c>
      <c r="K183">
        <v>0</v>
      </c>
      <c r="L183">
        <v>5</v>
      </c>
      <c r="M183">
        <v>1</v>
      </c>
      <c r="N183">
        <v>1</v>
      </c>
      <c r="O183">
        <v>1</v>
      </c>
      <c r="P183">
        <v>0</v>
      </c>
      <c r="Q183">
        <v>0</v>
      </c>
      <c r="R183">
        <v>136</v>
      </c>
      <c r="S183">
        <v>97</v>
      </c>
      <c r="T183">
        <v>9</v>
      </c>
      <c r="U183">
        <v>8</v>
      </c>
      <c r="V183">
        <v>0</v>
      </c>
      <c r="W183">
        <v>421</v>
      </c>
      <c r="X183">
        <v>268</v>
      </c>
      <c r="Y183">
        <v>15</v>
      </c>
      <c r="Z183">
        <v>32</v>
      </c>
      <c r="AA183">
        <v>3</v>
      </c>
      <c r="AB183">
        <v>163</v>
      </c>
      <c r="AC183">
        <v>93</v>
      </c>
      <c r="AD183">
        <v>4</v>
      </c>
      <c r="AE183">
        <v>17</v>
      </c>
      <c r="AF183">
        <v>10</v>
      </c>
      <c r="AG183">
        <v>32</v>
      </c>
      <c r="AH183">
        <v>12</v>
      </c>
      <c r="AI183">
        <v>0</v>
      </c>
      <c r="AJ183">
        <v>2</v>
      </c>
      <c r="AK183">
        <v>3</v>
      </c>
      <c r="AL183">
        <v>45</v>
      </c>
      <c r="AM183">
        <v>39</v>
      </c>
      <c r="AN183">
        <v>0</v>
      </c>
      <c r="AO183">
        <v>3</v>
      </c>
      <c r="AP183">
        <v>0</v>
      </c>
      <c r="AQ183">
        <v>0</v>
      </c>
      <c r="AR183">
        <v>0</v>
      </c>
      <c r="AS183">
        <v>0</v>
      </c>
      <c r="AT183">
        <v>0</v>
      </c>
      <c r="AU183">
        <v>0</v>
      </c>
      <c r="AV183">
        <v>0</v>
      </c>
      <c r="AW183">
        <v>0</v>
      </c>
      <c r="AX183">
        <v>0</v>
      </c>
      <c r="AY183">
        <v>0</v>
      </c>
      <c r="AZ183">
        <v>0</v>
      </c>
      <c r="BA183">
        <v>0</v>
      </c>
      <c r="BB183">
        <v>0</v>
      </c>
      <c r="BC183">
        <v>0</v>
      </c>
      <c r="BD183">
        <v>0</v>
      </c>
      <c r="BE183">
        <v>0</v>
      </c>
      <c r="BF183">
        <v>0</v>
      </c>
      <c r="BG183" s="18">
        <v>1</v>
      </c>
      <c r="BH183" s="18">
        <v>0</v>
      </c>
      <c r="BI183" s="18">
        <v>25</v>
      </c>
      <c r="BJ183" s="18">
        <v>1</v>
      </c>
      <c r="BK183" s="18">
        <v>116</v>
      </c>
      <c r="BL183" s="18">
        <v>359</v>
      </c>
      <c r="BM183" s="18">
        <v>130</v>
      </c>
      <c r="BN183" s="18">
        <v>22</v>
      </c>
      <c r="BO183" s="18">
        <v>42</v>
      </c>
      <c r="BP183" s="18">
        <v>1410</v>
      </c>
      <c r="BQ183" s="18">
        <v>456</v>
      </c>
      <c r="BR183" s="18">
        <v>0</v>
      </c>
      <c r="BS183" s="18">
        <v>22</v>
      </c>
      <c r="BT183" s="18">
        <v>214</v>
      </c>
      <c r="BU183" s="18">
        <v>257</v>
      </c>
      <c r="BV183" s="18">
        <v>845</v>
      </c>
      <c r="BW183" s="18">
        <v>3</v>
      </c>
      <c r="BX183" s="18">
        <v>1</v>
      </c>
      <c r="BY183" s="18">
        <v>0</v>
      </c>
    </row>
    <row r="184" spans="1:77" x14ac:dyDescent="0.25">
      <c r="A184" s="18" t="s">
        <v>405</v>
      </c>
      <c r="B184" s="18" t="s">
        <v>453</v>
      </c>
      <c r="C184" s="18" t="s">
        <v>454</v>
      </c>
      <c r="D184" s="1">
        <v>44739</v>
      </c>
      <c r="E184">
        <v>178</v>
      </c>
      <c r="F184">
        <v>3</v>
      </c>
      <c r="G184">
        <v>2</v>
      </c>
      <c r="H184">
        <v>0</v>
      </c>
      <c r="I184">
        <v>0</v>
      </c>
      <c r="J184">
        <v>119</v>
      </c>
      <c r="K184">
        <v>5</v>
      </c>
      <c r="L184">
        <v>19</v>
      </c>
      <c r="M184">
        <v>5</v>
      </c>
      <c r="N184">
        <v>2</v>
      </c>
      <c r="O184">
        <v>1</v>
      </c>
      <c r="P184">
        <v>1</v>
      </c>
      <c r="Q184">
        <v>0</v>
      </c>
      <c r="R184">
        <v>265</v>
      </c>
      <c r="S184">
        <v>178</v>
      </c>
      <c r="T184">
        <v>10</v>
      </c>
      <c r="U184">
        <v>4</v>
      </c>
      <c r="V184">
        <v>26</v>
      </c>
      <c r="W184">
        <v>1776</v>
      </c>
      <c r="X184">
        <v>924</v>
      </c>
      <c r="Y184">
        <v>32</v>
      </c>
      <c r="Z184">
        <v>212</v>
      </c>
      <c r="AA184">
        <v>106</v>
      </c>
      <c r="AB184">
        <v>1458</v>
      </c>
      <c r="AC184">
        <v>731</v>
      </c>
      <c r="AD184">
        <v>24</v>
      </c>
      <c r="AE184">
        <v>54</v>
      </c>
      <c r="AF184">
        <v>313</v>
      </c>
      <c r="AG184">
        <v>349</v>
      </c>
      <c r="AH184">
        <v>182</v>
      </c>
      <c r="AI184">
        <v>1</v>
      </c>
      <c r="AJ184">
        <v>17</v>
      </c>
      <c r="AK184">
        <v>48</v>
      </c>
      <c r="AL184">
        <v>32</v>
      </c>
      <c r="AM184">
        <v>26</v>
      </c>
      <c r="AN184">
        <v>1</v>
      </c>
      <c r="AO184">
        <v>3</v>
      </c>
      <c r="AP184">
        <v>0</v>
      </c>
      <c r="AQ184">
        <v>0</v>
      </c>
      <c r="AR184">
        <v>0</v>
      </c>
      <c r="AS184">
        <v>0</v>
      </c>
      <c r="AT184">
        <v>0</v>
      </c>
      <c r="AU184">
        <v>0</v>
      </c>
      <c r="AV184">
        <v>0</v>
      </c>
      <c r="AW184">
        <v>0</v>
      </c>
      <c r="AX184">
        <v>0</v>
      </c>
      <c r="AY184">
        <v>0</v>
      </c>
      <c r="AZ184">
        <v>0</v>
      </c>
      <c r="BA184">
        <v>0</v>
      </c>
      <c r="BB184">
        <v>0</v>
      </c>
      <c r="BC184">
        <v>0</v>
      </c>
      <c r="BD184">
        <v>0</v>
      </c>
      <c r="BE184">
        <v>0</v>
      </c>
      <c r="BF184">
        <v>0</v>
      </c>
      <c r="BG184" s="18">
        <v>3</v>
      </c>
      <c r="BH184" s="18">
        <v>0</v>
      </c>
      <c r="BI184" s="18">
        <v>146</v>
      </c>
      <c r="BJ184" s="18">
        <v>1</v>
      </c>
      <c r="BK184" s="18">
        <v>215</v>
      </c>
      <c r="BL184" s="18">
        <v>1338</v>
      </c>
      <c r="BM184" s="18">
        <v>995</v>
      </c>
      <c r="BN184" s="18">
        <v>262</v>
      </c>
      <c r="BO184" s="18">
        <v>28</v>
      </c>
      <c r="BP184" s="18">
        <v>14393</v>
      </c>
      <c r="BQ184" s="18">
        <v>5733</v>
      </c>
      <c r="BR184" s="18">
        <v>0</v>
      </c>
      <c r="BS184" s="18">
        <v>57</v>
      </c>
      <c r="BT184" s="18">
        <v>312</v>
      </c>
      <c r="BU184" s="18">
        <v>4360</v>
      </c>
      <c r="BV184" s="18">
        <v>9007</v>
      </c>
      <c r="BW184" s="18">
        <v>44</v>
      </c>
      <c r="BX184" s="18">
        <v>1</v>
      </c>
      <c r="BY184" s="18">
        <v>0</v>
      </c>
    </row>
    <row r="185" spans="1:77" x14ac:dyDescent="0.25">
      <c r="A185" s="18" t="s">
        <v>405</v>
      </c>
      <c r="B185" s="18" t="s">
        <v>555</v>
      </c>
      <c r="C185" s="18" t="s">
        <v>684</v>
      </c>
      <c r="D185" s="1">
        <v>44739</v>
      </c>
      <c r="E185">
        <v>105</v>
      </c>
      <c r="F185">
        <v>1</v>
      </c>
      <c r="G185">
        <v>1</v>
      </c>
      <c r="H185">
        <v>0</v>
      </c>
      <c r="I185">
        <v>0</v>
      </c>
      <c r="J185">
        <v>62</v>
      </c>
      <c r="K185">
        <v>15</v>
      </c>
      <c r="L185">
        <v>5</v>
      </c>
      <c r="M185">
        <v>3</v>
      </c>
      <c r="N185">
        <v>1</v>
      </c>
      <c r="O185">
        <v>1</v>
      </c>
      <c r="P185">
        <v>0</v>
      </c>
      <c r="Q185">
        <v>0</v>
      </c>
      <c r="R185">
        <v>337</v>
      </c>
      <c r="S185">
        <v>231</v>
      </c>
      <c r="T185">
        <v>65</v>
      </c>
      <c r="U185">
        <v>2</v>
      </c>
      <c r="V185">
        <v>4</v>
      </c>
      <c r="W185">
        <v>1363</v>
      </c>
      <c r="X185">
        <v>741</v>
      </c>
      <c r="Y185">
        <v>181</v>
      </c>
      <c r="Z185">
        <v>37</v>
      </c>
      <c r="AA185">
        <v>32</v>
      </c>
      <c r="AB185">
        <v>905</v>
      </c>
      <c r="AC185">
        <v>434</v>
      </c>
      <c r="AD185">
        <v>180</v>
      </c>
      <c r="AE185">
        <v>59</v>
      </c>
      <c r="AF185">
        <v>51</v>
      </c>
      <c r="AG185">
        <v>146</v>
      </c>
      <c r="AH185">
        <v>49</v>
      </c>
      <c r="AI185">
        <v>9</v>
      </c>
      <c r="AJ185">
        <v>11</v>
      </c>
      <c r="AK185">
        <v>23</v>
      </c>
      <c r="AL185">
        <v>26</v>
      </c>
      <c r="AM185">
        <v>20</v>
      </c>
      <c r="AN185">
        <v>2</v>
      </c>
      <c r="AO185">
        <v>2</v>
      </c>
      <c r="AP185">
        <v>0</v>
      </c>
      <c r="AQ185">
        <v>0</v>
      </c>
      <c r="AR185">
        <v>0</v>
      </c>
      <c r="AS185">
        <v>0</v>
      </c>
      <c r="AT185">
        <v>0</v>
      </c>
      <c r="AU185">
        <v>0</v>
      </c>
      <c r="AV185">
        <v>0</v>
      </c>
      <c r="AW185">
        <v>0</v>
      </c>
      <c r="AX185">
        <v>0</v>
      </c>
      <c r="AY185">
        <v>0</v>
      </c>
      <c r="AZ185">
        <v>0</v>
      </c>
      <c r="BA185">
        <v>0</v>
      </c>
      <c r="BB185">
        <v>0</v>
      </c>
      <c r="BC185">
        <v>0</v>
      </c>
      <c r="BD185">
        <v>0</v>
      </c>
      <c r="BE185">
        <v>0</v>
      </c>
      <c r="BF185">
        <v>0</v>
      </c>
      <c r="BG185" s="18">
        <v>1</v>
      </c>
      <c r="BH185" s="18">
        <v>0</v>
      </c>
      <c r="BI185" s="18">
        <v>80</v>
      </c>
      <c r="BJ185" s="18">
        <v>1</v>
      </c>
      <c r="BK185" s="18">
        <v>260</v>
      </c>
      <c r="BL185" s="18">
        <v>1065</v>
      </c>
      <c r="BM185" s="18">
        <v>591</v>
      </c>
      <c r="BN185" s="18">
        <v>88</v>
      </c>
      <c r="BO185" s="18">
        <v>22</v>
      </c>
      <c r="BP185" s="18">
        <v>5079</v>
      </c>
      <c r="BQ185" s="18">
        <v>1476</v>
      </c>
      <c r="BR185" s="18">
        <v>0</v>
      </c>
      <c r="BS185" s="18">
        <v>354</v>
      </c>
      <c r="BT185" s="18">
        <v>615</v>
      </c>
      <c r="BU185" s="18">
        <v>1227</v>
      </c>
      <c r="BV185" s="18">
        <v>2642</v>
      </c>
      <c r="BW185" s="18">
        <v>9</v>
      </c>
      <c r="BX185" s="18">
        <v>1</v>
      </c>
      <c r="BY185" s="18">
        <v>0</v>
      </c>
    </row>
    <row r="186" spans="1:77" x14ac:dyDescent="0.25">
      <c r="A186" s="18" t="s">
        <v>405</v>
      </c>
      <c r="B186" s="18" t="s">
        <v>673</v>
      </c>
      <c r="C186" s="18" t="s">
        <v>685</v>
      </c>
      <c r="D186" s="1">
        <v>44739</v>
      </c>
      <c r="E186">
        <v>100</v>
      </c>
      <c r="F186">
        <v>1</v>
      </c>
      <c r="G186">
        <v>1</v>
      </c>
      <c r="H186">
        <v>0</v>
      </c>
      <c r="I186">
        <v>0</v>
      </c>
      <c r="J186">
        <v>58</v>
      </c>
      <c r="K186">
        <v>0</v>
      </c>
      <c r="L186">
        <v>12</v>
      </c>
      <c r="M186">
        <v>3</v>
      </c>
      <c r="N186">
        <v>2</v>
      </c>
      <c r="O186">
        <v>1</v>
      </c>
      <c r="P186">
        <v>0</v>
      </c>
      <c r="Q186">
        <v>0</v>
      </c>
      <c r="R186">
        <v>332</v>
      </c>
      <c r="S186">
        <v>243</v>
      </c>
      <c r="T186">
        <v>10</v>
      </c>
      <c r="U186">
        <v>30</v>
      </c>
      <c r="V186">
        <v>9</v>
      </c>
      <c r="W186">
        <v>1298</v>
      </c>
      <c r="X186">
        <v>639</v>
      </c>
      <c r="Y186">
        <v>9</v>
      </c>
      <c r="Z186">
        <v>229</v>
      </c>
      <c r="AA186">
        <v>74</v>
      </c>
      <c r="AB186">
        <v>970</v>
      </c>
      <c r="AC186">
        <v>354</v>
      </c>
      <c r="AD186">
        <v>3</v>
      </c>
      <c r="AE186">
        <v>157</v>
      </c>
      <c r="AF186">
        <v>238</v>
      </c>
      <c r="AG186">
        <v>169</v>
      </c>
      <c r="AH186">
        <v>54</v>
      </c>
      <c r="AI186">
        <v>2</v>
      </c>
      <c r="AJ186">
        <v>32</v>
      </c>
      <c r="AK186">
        <v>25</v>
      </c>
      <c r="AL186">
        <v>54</v>
      </c>
      <c r="AM186">
        <v>44</v>
      </c>
      <c r="AN186">
        <v>6</v>
      </c>
      <c r="AO186">
        <v>0</v>
      </c>
      <c r="AP186">
        <v>0</v>
      </c>
      <c r="AQ186">
        <v>0</v>
      </c>
      <c r="AR186">
        <v>0</v>
      </c>
      <c r="AS186">
        <v>0</v>
      </c>
      <c r="AT186">
        <v>0</v>
      </c>
      <c r="AU186">
        <v>0</v>
      </c>
      <c r="AV186">
        <v>0</v>
      </c>
      <c r="AW186">
        <v>0</v>
      </c>
      <c r="AX186">
        <v>0</v>
      </c>
      <c r="AY186">
        <v>0</v>
      </c>
      <c r="AZ186">
        <v>0</v>
      </c>
      <c r="BA186">
        <v>1</v>
      </c>
      <c r="BB186">
        <v>0</v>
      </c>
      <c r="BC186">
        <v>0</v>
      </c>
      <c r="BD186">
        <v>0</v>
      </c>
      <c r="BE186">
        <v>0</v>
      </c>
      <c r="BF186">
        <v>0</v>
      </c>
      <c r="BG186" s="18">
        <v>1</v>
      </c>
      <c r="BH186" s="18">
        <v>0</v>
      </c>
      <c r="BI186" s="18">
        <v>81</v>
      </c>
      <c r="BJ186" s="18">
        <v>1</v>
      </c>
      <c r="BK186" s="18">
        <v>280</v>
      </c>
      <c r="BL186" s="18">
        <v>945</v>
      </c>
      <c r="BM186" s="18">
        <v>558</v>
      </c>
      <c r="BN186" s="18">
        <v>97</v>
      </c>
      <c r="BO186" s="18">
        <v>47</v>
      </c>
      <c r="BP186" s="18">
        <v>4935</v>
      </c>
      <c r="BQ186" s="18">
        <v>1270</v>
      </c>
      <c r="BR186" s="18">
        <v>0</v>
      </c>
      <c r="BS186" s="18">
        <v>22</v>
      </c>
      <c r="BT186" s="18">
        <v>778</v>
      </c>
      <c r="BU186" s="18">
        <v>1522</v>
      </c>
      <c r="BV186" s="18">
        <v>2455</v>
      </c>
      <c r="BW186" s="18">
        <v>13</v>
      </c>
      <c r="BX186" s="18">
        <v>1</v>
      </c>
      <c r="BY186" s="18">
        <v>0</v>
      </c>
    </row>
    <row r="187" spans="1:77" x14ac:dyDescent="0.25">
      <c r="A187" s="18" t="s">
        <v>405</v>
      </c>
      <c r="B187" s="18" t="s">
        <v>457</v>
      </c>
      <c r="C187" s="18" t="s">
        <v>458</v>
      </c>
      <c r="D187" s="1">
        <v>44739</v>
      </c>
      <c r="E187">
        <v>95</v>
      </c>
      <c r="F187">
        <v>2</v>
      </c>
      <c r="G187">
        <v>2</v>
      </c>
      <c r="H187">
        <v>0</v>
      </c>
      <c r="I187">
        <v>0</v>
      </c>
      <c r="J187">
        <v>57</v>
      </c>
      <c r="K187">
        <v>2</v>
      </c>
      <c r="L187">
        <v>5</v>
      </c>
      <c r="M187">
        <v>3</v>
      </c>
      <c r="N187">
        <v>5</v>
      </c>
      <c r="O187">
        <v>4</v>
      </c>
      <c r="P187">
        <v>0</v>
      </c>
      <c r="Q187">
        <v>1</v>
      </c>
      <c r="R187">
        <v>228</v>
      </c>
      <c r="S187">
        <v>146</v>
      </c>
      <c r="T187">
        <v>4</v>
      </c>
      <c r="U187">
        <v>14</v>
      </c>
      <c r="V187">
        <v>22</v>
      </c>
      <c r="W187">
        <v>1513</v>
      </c>
      <c r="X187">
        <v>743</v>
      </c>
      <c r="Y187">
        <v>28</v>
      </c>
      <c r="Z187">
        <v>135</v>
      </c>
      <c r="AA187">
        <v>129</v>
      </c>
      <c r="AB187">
        <v>991</v>
      </c>
      <c r="AC187">
        <v>375</v>
      </c>
      <c r="AD187">
        <v>9</v>
      </c>
      <c r="AE187">
        <v>88</v>
      </c>
      <c r="AF187">
        <v>296</v>
      </c>
      <c r="AG187">
        <v>163</v>
      </c>
      <c r="AH187">
        <v>70</v>
      </c>
      <c r="AI187">
        <v>3</v>
      </c>
      <c r="AJ187">
        <v>11</v>
      </c>
      <c r="AK187">
        <v>13</v>
      </c>
      <c r="AL187">
        <v>35</v>
      </c>
      <c r="AM187">
        <v>27</v>
      </c>
      <c r="AN187">
        <v>1</v>
      </c>
      <c r="AO187">
        <v>0</v>
      </c>
      <c r="AP187">
        <v>0</v>
      </c>
      <c r="AQ187">
        <v>0</v>
      </c>
      <c r="AR187">
        <v>0</v>
      </c>
      <c r="AS187">
        <v>0</v>
      </c>
      <c r="AT187">
        <v>0</v>
      </c>
      <c r="AU187">
        <v>0</v>
      </c>
      <c r="AV187">
        <v>0</v>
      </c>
      <c r="AW187">
        <v>0</v>
      </c>
      <c r="AX187">
        <v>0</v>
      </c>
      <c r="AY187">
        <v>0</v>
      </c>
      <c r="AZ187">
        <v>0</v>
      </c>
      <c r="BA187">
        <v>0</v>
      </c>
      <c r="BB187">
        <v>0</v>
      </c>
      <c r="BC187">
        <v>0</v>
      </c>
      <c r="BD187">
        <v>0</v>
      </c>
      <c r="BE187">
        <v>0</v>
      </c>
      <c r="BF187">
        <v>0</v>
      </c>
      <c r="BG187" s="18">
        <v>2</v>
      </c>
      <c r="BH187" s="18">
        <v>0</v>
      </c>
      <c r="BI187" s="18">
        <v>82</v>
      </c>
      <c r="BJ187" s="18">
        <v>4</v>
      </c>
      <c r="BK187" s="18">
        <v>183</v>
      </c>
      <c r="BL187" s="18">
        <v>1153</v>
      </c>
      <c r="BM187" s="18">
        <v>566</v>
      </c>
      <c r="BN187" s="18">
        <v>128</v>
      </c>
      <c r="BO187" s="18">
        <v>33</v>
      </c>
      <c r="BP187" s="18">
        <v>9409</v>
      </c>
      <c r="BQ187" s="18">
        <v>2308</v>
      </c>
      <c r="BR187" s="18">
        <v>0</v>
      </c>
      <c r="BS187" s="18">
        <v>31</v>
      </c>
      <c r="BT187" s="18">
        <v>229</v>
      </c>
      <c r="BU187" s="18">
        <v>4177</v>
      </c>
      <c r="BV187" s="18">
        <v>4579</v>
      </c>
      <c r="BW187" s="18">
        <v>6</v>
      </c>
      <c r="BX187" s="18">
        <v>1</v>
      </c>
      <c r="BY187" s="18">
        <v>0</v>
      </c>
    </row>
    <row r="188" spans="1:77" x14ac:dyDescent="0.25">
      <c r="A188" s="18" t="s">
        <v>405</v>
      </c>
      <c r="B188" s="18" t="s">
        <v>455</v>
      </c>
      <c r="C188" s="18" t="s">
        <v>689</v>
      </c>
      <c r="D188" s="1">
        <v>44739</v>
      </c>
      <c r="E188">
        <v>71</v>
      </c>
      <c r="F188">
        <v>2</v>
      </c>
      <c r="G188">
        <v>2</v>
      </c>
      <c r="H188">
        <v>0</v>
      </c>
      <c r="I188">
        <v>0</v>
      </c>
      <c r="J188">
        <v>45</v>
      </c>
      <c r="K188">
        <v>8</v>
      </c>
      <c r="L188">
        <v>4</v>
      </c>
      <c r="M188">
        <v>2</v>
      </c>
      <c r="N188">
        <v>3</v>
      </c>
      <c r="O188">
        <v>3</v>
      </c>
      <c r="P188">
        <v>0</v>
      </c>
      <c r="Q188">
        <v>0</v>
      </c>
      <c r="R188">
        <v>78</v>
      </c>
      <c r="S188">
        <v>42</v>
      </c>
      <c r="T188">
        <v>10</v>
      </c>
      <c r="U188">
        <v>4</v>
      </c>
      <c r="V188">
        <v>4</v>
      </c>
      <c r="W188">
        <v>839</v>
      </c>
      <c r="X188">
        <v>347</v>
      </c>
      <c r="Y188">
        <v>162</v>
      </c>
      <c r="Z188">
        <v>72</v>
      </c>
      <c r="AA188">
        <v>17</v>
      </c>
      <c r="AB188">
        <v>465</v>
      </c>
      <c r="AC188">
        <v>185</v>
      </c>
      <c r="AD188">
        <v>38</v>
      </c>
      <c r="AE188">
        <v>118</v>
      </c>
      <c r="AF188">
        <v>18</v>
      </c>
      <c r="AG188">
        <v>62</v>
      </c>
      <c r="AH188">
        <v>22</v>
      </c>
      <c r="AI188">
        <v>9</v>
      </c>
      <c r="AJ188">
        <v>11</v>
      </c>
      <c r="AK188">
        <v>4</v>
      </c>
      <c r="AL188">
        <v>8</v>
      </c>
      <c r="AM188">
        <v>4</v>
      </c>
      <c r="AN188">
        <v>3</v>
      </c>
      <c r="AO188">
        <v>0</v>
      </c>
      <c r="AP188">
        <v>0</v>
      </c>
      <c r="AQ188">
        <v>0</v>
      </c>
      <c r="AR188">
        <v>0</v>
      </c>
      <c r="AS188">
        <v>0</v>
      </c>
      <c r="AT188">
        <v>0</v>
      </c>
      <c r="AU188">
        <v>0</v>
      </c>
      <c r="AV188">
        <v>0</v>
      </c>
      <c r="AW188">
        <v>0</v>
      </c>
      <c r="AX188">
        <v>0</v>
      </c>
      <c r="AY188">
        <v>0</v>
      </c>
      <c r="AZ188">
        <v>0</v>
      </c>
      <c r="BA188">
        <v>0</v>
      </c>
      <c r="BB188">
        <v>0</v>
      </c>
      <c r="BC188">
        <v>0</v>
      </c>
      <c r="BD188">
        <v>0</v>
      </c>
      <c r="BE188">
        <v>0</v>
      </c>
      <c r="BF188">
        <v>0</v>
      </c>
      <c r="BG188" s="18">
        <v>2</v>
      </c>
      <c r="BH188" s="18">
        <v>0</v>
      </c>
      <c r="BI188" s="18">
        <v>55</v>
      </c>
      <c r="BJ188" s="18">
        <v>3</v>
      </c>
      <c r="BK188" s="18">
        <v>54</v>
      </c>
      <c r="BL188" s="18">
        <v>544</v>
      </c>
      <c r="BM188" s="18">
        <v>267</v>
      </c>
      <c r="BN188" s="18">
        <v>35</v>
      </c>
      <c r="BO188" s="18">
        <v>5</v>
      </c>
      <c r="BP188" s="18">
        <v>2653</v>
      </c>
      <c r="BQ188" s="18">
        <v>558</v>
      </c>
      <c r="BR188" s="18">
        <v>0</v>
      </c>
      <c r="BS188" s="18">
        <v>100</v>
      </c>
      <c r="BT188" s="18">
        <v>1239</v>
      </c>
      <c r="BU188" s="18">
        <v>93</v>
      </c>
      <c r="BV188" s="18">
        <v>1070</v>
      </c>
      <c r="BW188" s="18">
        <v>9</v>
      </c>
      <c r="BX188" s="18">
        <v>1</v>
      </c>
      <c r="BY188" s="18">
        <v>0</v>
      </c>
    </row>
    <row r="189" spans="1:77" x14ac:dyDescent="0.25">
      <c r="A189" s="18" t="s">
        <v>405</v>
      </c>
      <c r="B189" s="18" t="s">
        <v>453</v>
      </c>
      <c r="C189" s="18" t="s">
        <v>691</v>
      </c>
      <c r="D189" s="1">
        <v>44739</v>
      </c>
      <c r="E189">
        <v>135</v>
      </c>
      <c r="F189">
        <v>2</v>
      </c>
      <c r="G189">
        <v>2</v>
      </c>
      <c r="H189">
        <v>0</v>
      </c>
      <c r="I189">
        <v>0</v>
      </c>
      <c r="J189">
        <v>77</v>
      </c>
      <c r="K189">
        <v>5</v>
      </c>
      <c r="L189">
        <v>21</v>
      </c>
      <c r="M189">
        <v>3</v>
      </c>
      <c r="N189">
        <v>6</v>
      </c>
      <c r="O189">
        <v>3</v>
      </c>
      <c r="P189">
        <v>0</v>
      </c>
      <c r="Q189">
        <v>0</v>
      </c>
      <c r="R189">
        <v>323</v>
      </c>
      <c r="S189">
        <v>210</v>
      </c>
      <c r="T189">
        <v>41</v>
      </c>
      <c r="U189">
        <v>18</v>
      </c>
      <c r="V189">
        <v>2</v>
      </c>
      <c r="W189">
        <v>1549</v>
      </c>
      <c r="X189">
        <v>802</v>
      </c>
      <c r="Y189">
        <v>65</v>
      </c>
      <c r="Z189">
        <v>233</v>
      </c>
      <c r="AA189">
        <v>63</v>
      </c>
      <c r="AB189">
        <v>949</v>
      </c>
      <c r="AC189">
        <v>406</v>
      </c>
      <c r="AD189">
        <v>71</v>
      </c>
      <c r="AE189">
        <v>220</v>
      </c>
      <c r="AF189">
        <v>59</v>
      </c>
      <c r="AG189">
        <v>373</v>
      </c>
      <c r="AH189">
        <v>130</v>
      </c>
      <c r="AI189">
        <v>1</v>
      </c>
      <c r="AJ189">
        <v>70</v>
      </c>
      <c r="AK189">
        <v>42</v>
      </c>
      <c r="AL189">
        <v>32</v>
      </c>
      <c r="AM189">
        <v>25</v>
      </c>
      <c r="AN189">
        <v>1</v>
      </c>
      <c r="AO189">
        <v>1</v>
      </c>
      <c r="AP189">
        <v>0</v>
      </c>
      <c r="AQ189">
        <v>0</v>
      </c>
      <c r="AR189">
        <v>0</v>
      </c>
      <c r="AS189">
        <v>0</v>
      </c>
      <c r="AT189">
        <v>0</v>
      </c>
      <c r="AU189">
        <v>0</v>
      </c>
      <c r="AV189">
        <v>0</v>
      </c>
      <c r="AW189">
        <v>0</v>
      </c>
      <c r="AX189">
        <v>0</v>
      </c>
      <c r="AY189">
        <v>0</v>
      </c>
      <c r="AZ189">
        <v>0</v>
      </c>
      <c r="BA189">
        <v>0</v>
      </c>
      <c r="BB189">
        <v>0</v>
      </c>
      <c r="BC189">
        <v>0</v>
      </c>
      <c r="BD189">
        <v>0</v>
      </c>
      <c r="BE189">
        <v>0</v>
      </c>
      <c r="BF189">
        <v>0</v>
      </c>
      <c r="BG189" s="18">
        <v>2</v>
      </c>
      <c r="BH189" s="18">
        <v>0</v>
      </c>
      <c r="BI189" s="18">
        <v>101</v>
      </c>
      <c r="BJ189" s="18">
        <v>5</v>
      </c>
      <c r="BK189" s="18">
        <v>258</v>
      </c>
      <c r="BL189" s="18">
        <v>1126</v>
      </c>
      <c r="BM189" s="18">
        <v>578</v>
      </c>
      <c r="BN189" s="18">
        <v>241</v>
      </c>
      <c r="BO189" s="18">
        <v>30</v>
      </c>
      <c r="BP189" s="18">
        <v>7886</v>
      </c>
      <c r="BQ189" s="18">
        <v>2209</v>
      </c>
      <c r="BR189" s="18">
        <v>0</v>
      </c>
      <c r="BS189" s="18">
        <v>121</v>
      </c>
      <c r="BT189" s="18">
        <v>424</v>
      </c>
      <c r="BU189" s="18">
        <v>3126</v>
      </c>
      <c r="BV189" s="18">
        <v>3911</v>
      </c>
      <c r="BW189" s="18">
        <v>18</v>
      </c>
      <c r="BX189" s="18">
        <v>1</v>
      </c>
      <c r="BY189" s="18">
        <v>0</v>
      </c>
    </row>
    <row r="190" spans="1:77" x14ac:dyDescent="0.25">
      <c r="A190" s="18" t="s">
        <v>405</v>
      </c>
      <c r="B190" s="18" t="s">
        <v>459</v>
      </c>
      <c r="C190" s="18" t="s">
        <v>560</v>
      </c>
      <c r="D190" s="1">
        <v>44739</v>
      </c>
      <c r="E190">
        <v>138</v>
      </c>
      <c r="F190">
        <v>2</v>
      </c>
      <c r="G190">
        <v>2</v>
      </c>
      <c r="H190">
        <v>0</v>
      </c>
      <c r="I190">
        <v>0</v>
      </c>
      <c r="J190">
        <v>93</v>
      </c>
      <c r="K190">
        <v>2</v>
      </c>
      <c r="L190">
        <v>10</v>
      </c>
      <c r="M190">
        <v>2</v>
      </c>
      <c r="N190">
        <v>12</v>
      </c>
      <c r="O190">
        <v>11</v>
      </c>
      <c r="P190">
        <v>0</v>
      </c>
      <c r="Q190">
        <v>0</v>
      </c>
      <c r="R190">
        <v>500</v>
      </c>
      <c r="S190">
        <v>377</v>
      </c>
      <c r="T190">
        <v>8</v>
      </c>
      <c r="U190">
        <v>38</v>
      </c>
      <c r="V190">
        <v>14</v>
      </c>
      <c r="W190">
        <v>1847</v>
      </c>
      <c r="X190">
        <v>1081</v>
      </c>
      <c r="Y190">
        <v>33</v>
      </c>
      <c r="Z190">
        <v>156</v>
      </c>
      <c r="AA190">
        <v>42</v>
      </c>
      <c r="AB190">
        <v>977</v>
      </c>
      <c r="AC190">
        <v>516</v>
      </c>
      <c r="AD190">
        <v>11</v>
      </c>
      <c r="AE190">
        <v>60</v>
      </c>
      <c r="AF190">
        <v>129</v>
      </c>
      <c r="AG190">
        <v>226</v>
      </c>
      <c r="AH190">
        <v>104</v>
      </c>
      <c r="AI190">
        <v>5</v>
      </c>
      <c r="AJ190">
        <v>29</v>
      </c>
      <c r="AK190">
        <v>4</v>
      </c>
      <c r="AL190">
        <v>87</v>
      </c>
      <c r="AM190">
        <v>70</v>
      </c>
      <c r="AN190">
        <v>5</v>
      </c>
      <c r="AO190">
        <v>3</v>
      </c>
      <c r="AP190">
        <v>0</v>
      </c>
      <c r="AQ190">
        <v>0</v>
      </c>
      <c r="AR190">
        <v>0</v>
      </c>
      <c r="AS190">
        <v>0</v>
      </c>
      <c r="AT190">
        <v>0</v>
      </c>
      <c r="AU190">
        <v>0</v>
      </c>
      <c r="AV190">
        <v>0</v>
      </c>
      <c r="AW190">
        <v>0</v>
      </c>
      <c r="AX190">
        <v>0</v>
      </c>
      <c r="AY190">
        <v>0</v>
      </c>
      <c r="AZ190">
        <v>0</v>
      </c>
      <c r="BA190">
        <v>0</v>
      </c>
      <c r="BB190">
        <v>0</v>
      </c>
      <c r="BC190">
        <v>0</v>
      </c>
      <c r="BD190">
        <v>0</v>
      </c>
      <c r="BE190">
        <v>0</v>
      </c>
      <c r="BF190">
        <v>0</v>
      </c>
      <c r="BG190" s="18">
        <v>2</v>
      </c>
      <c r="BH190" s="18">
        <v>0</v>
      </c>
      <c r="BI190" s="18">
        <v>122</v>
      </c>
      <c r="BJ190" s="18">
        <v>11</v>
      </c>
      <c r="BK190" s="18">
        <v>435</v>
      </c>
      <c r="BL190" s="18">
        <v>1564</v>
      </c>
      <c r="BM190" s="18">
        <v>753</v>
      </c>
      <c r="BN190" s="18">
        <v>179</v>
      </c>
      <c r="BO190" s="18">
        <v>77</v>
      </c>
      <c r="BP190" s="18">
        <v>5876</v>
      </c>
      <c r="BQ190" s="18">
        <v>2194</v>
      </c>
      <c r="BR190" s="18">
        <v>0</v>
      </c>
      <c r="BS190" s="18">
        <v>53</v>
      </c>
      <c r="BT190" s="18">
        <v>432</v>
      </c>
      <c r="BU190" s="18">
        <v>1274</v>
      </c>
      <c r="BV190" s="18">
        <v>3875</v>
      </c>
      <c r="BW190" s="18">
        <v>20</v>
      </c>
      <c r="BX190" s="18">
        <v>1</v>
      </c>
      <c r="BY190" s="18">
        <v>0</v>
      </c>
    </row>
    <row r="191" spans="1:77" x14ac:dyDescent="0.25">
      <c r="A191" s="18" t="s">
        <v>405</v>
      </c>
      <c r="B191" s="18" t="s">
        <v>555</v>
      </c>
      <c r="C191" s="18" t="s">
        <v>562</v>
      </c>
      <c r="D191" s="1">
        <v>44739</v>
      </c>
      <c r="E191">
        <v>274</v>
      </c>
      <c r="F191">
        <v>6</v>
      </c>
      <c r="G191">
        <v>5</v>
      </c>
      <c r="H191">
        <v>0</v>
      </c>
      <c r="I191">
        <v>0</v>
      </c>
      <c r="J191">
        <v>171</v>
      </c>
      <c r="K191">
        <v>16</v>
      </c>
      <c r="L191">
        <v>30</v>
      </c>
      <c r="M191">
        <v>6</v>
      </c>
      <c r="N191">
        <v>0</v>
      </c>
      <c r="O191">
        <v>0</v>
      </c>
      <c r="P191">
        <v>0</v>
      </c>
      <c r="Q191">
        <v>0</v>
      </c>
      <c r="R191">
        <v>807</v>
      </c>
      <c r="S191">
        <v>597</v>
      </c>
      <c r="T191">
        <v>55</v>
      </c>
      <c r="U191">
        <v>58</v>
      </c>
      <c r="V191">
        <v>8</v>
      </c>
      <c r="W191">
        <v>2909</v>
      </c>
      <c r="X191">
        <v>1595</v>
      </c>
      <c r="Y191">
        <v>101</v>
      </c>
      <c r="Z191">
        <v>466</v>
      </c>
      <c r="AA191">
        <v>63</v>
      </c>
      <c r="AB191">
        <v>2077</v>
      </c>
      <c r="AC191">
        <v>997</v>
      </c>
      <c r="AD191">
        <v>25</v>
      </c>
      <c r="AE191">
        <v>397</v>
      </c>
      <c r="AF191">
        <v>174</v>
      </c>
      <c r="AG191">
        <v>367</v>
      </c>
      <c r="AH191">
        <v>176</v>
      </c>
      <c r="AI191">
        <v>5</v>
      </c>
      <c r="AJ191">
        <v>65</v>
      </c>
      <c r="AK191">
        <v>26</v>
      </c>
      <c r="AL191">
        <v>103</v>
      </c>
      <c r="AM191">
        <v>80</v>
      </c>
      <c r="AN191">
        <v>7</v>
      </c>
      <c r="AO191">
        <v>2</v>
      </c>
      <c r="AP191">
        <v>0</v>
      </c>
      <c r="AQ191">
        <v>0</v>
      </c>
      <c r="AR191">
        <v>0</v>
      </c>
      <c r="AS191">
        <v>0</v>
      </c>
      <c r="AT191">
        <v>0</v>
      </c>
      <c r="AU191">
        <v>0</v>
      </c>
      <c r="AV191">
        <v>0</v>
      </c>
      <c r="AW191">
        <v>0</v>
      </c>
      <c r="AX191">
        <v>0</v>
      </c>
      <c r="AY191">
        <v>0</v>
      </c>
      <c r="AZ191">
        <v>0</v>
      </c>
      <c r="BA191">
        <v>0</v>
      </c>
      <c r="BB191">
        <v>0</v>
      </c>
      <c r="BC191">
        <v>0</v>
      </c>
      <c r="BD191">
        <v>0</v>
      </c>
      <c r="BE191">
        <v>0</v>
      </c>
      <c r="BF191">
        <v>0</v>
      </c>
      <c r="BG191" s="18">
        <v>6</v>
      </c>
      <c r="BH191" s="18">
        <v>0</v>
      </c>
      <c r="BI191" s="18">
        <v>220</v>
      </c>
      <c r="BJ191" s="18">
        <v>0</v>
      </c>
      <c r="BK191" s="18">
        <v>666</v>
      </c>
      <c r="BL191" s="18">
        <v>2173</v>
      </c>
      <c r="BM191" s="18">
        <v>1428</v>
      </c>
      <c r="BN191" s="18">
        <v>256</v>
      </c>
      <c r="BO191" s="18">
        <v>91</v>
      </c>
      <c r="BP191" s="18">
        <v>13462</v>
      </c>
      <c r="BQ191" s="18">
        <v>4385</v>
      </c>
      <c r="BR191" s="18">
        <v>0</v>
      </c>
      <c r="BS191" s="18">
        <v>119</v>
      </c>
      <c r="BT191" s="18">
        <v>2033</v>
      </c>
      <c r="BU191" s="18">
        <v>3271</v>
      </c>
      <c r="BV191" s="18">
        <v>7527</v>
      </c>
      <c r="BW191" s="18">
        <v>38</v>
      </c>
      <c r="BX191" s="18">
        <v>1</v>
      </c>
      <c r="BY191" s="18">
        <v>0</v>
      </c>
    </row>
    <row r="192" spans="1:77" x14ac:dyDescent="0.25">
      <c r="A192" s="18" t="s">
        <v>405</v>
      </c>
      <c r="B192" s="18" t="s">
        <v>455</v>
      </c>
      <c r="C192" s="18" t="s">
        <v>694</v>
      </c>
      <c r="D192" s="1">
        <v>44739</v>
      </c>
      <c r="E192">
        <v>150</v>
      </c>
      <c r="F192">
        <v>3</v>
      </c>
      <c r="G192">
        <v>3</v>
      </c>
      <c r="H192">
        <v>0</v>
      </c>
      <c r="I192">
        <v>0</v>
      </c>
      <c r="J192">
        <v>99</v>
      </c>
      <c r="K192">
        <v>6</v>
      </c>
      <c r="L192">
        <v>13</v>
      </c>
      <c r="M192">
        <v>2</v>
      </c>
      <c r="N192">
        <v>0</v>
      </c>
      <c r="O192">
        <v>0</v>
      </c>
      <c r="P192">
        <v>0</v>
      </c>
      <c r="Q192">
        <v>0</v>
      </c>
      <c r="R192">
        <v>415</v>
      </c>
      <c r="S192">
        <v>295</v>
      </c>
      <c r="T192">
        <v>16</v>
      </c>
      <c r="U192">
        <v>30</v>
      </c>
      <c r="V192">
        <v>19</v>
      </c>
      <c r="W192">
        <v>1384</v>
      </c>
      <c r="X192">
        <v>730</v>
      </c>
      <c r="Y192">
        <v>40</v>
      </c>
      <c r="Z192">
        <v>154</v>
      </c>
      <c r="AA192">
        <v>115</v>
      </c>
      <c r="AB192">
        <v>1077</v>
      </c>
      <c r="AC192">
        <v>483</v>
      </c>
      <c r="AD192">
        <v>29</v>
      </c>
      <c r="AE192">
        <v>212</v>
      </c>
      <c r="AF192">
        <v>143</v>
      </c>
      <c r="AG192">
        <v>229</v>
      </c>
      <c r="AH192">
        <v>111</v>
      </c>
      <c r="AI192">
        <v>2</v>
      </c>
      <c r="AJ192">
        <v>21</v>
      </c>
      <c r="AK192">
        <v>26</v>
      </c>
      <c r="AL192">
        <v>35</v>
      </c>
      <c r="AM192">
        <v>26</v>
      </c>
      <c r="AN192">
        <v>4</v>
      </c>
      <c r="AO192">
        <v>2</v>
      </c>
      <c r="AP192">
        <v>0</v>
      </c>
      <c r="AQ192">
        <v>0</v>
      </c>
      <c r="AR192">
        <v>0</v>
      </c>
      <c r="AS192">
        <v>0</v>
      </c>
      <c r="AT192">
        <v>0</v>
      </c>
      <c r="AU192">
        <v>0</v>
      </c>
      <c r="AV192">
        <v>0</v>
      </c>
      <c r="AW192">
        <v>0</v>
      </c>
      <c r="AX192">
        <v>0</v>
      </c>
      <c r="AY192">
        <v>0</v>
      </c>
      <c r="AZ192">
        <v>0</v>
      </c>
      <c r="BA192">
        <v>0</v>
      </c>
      <c r="BB192">
        <v>0</v>
      </c>
      <c r="BC192">
        <v>0</v>
      </c>
      <c r="BD192">
        <v>0</v>
      </c>
      <c r="BE192">
        <v>0</v>
      </c>
      <c r="BF192">
        <v>0</v>
      </c>
      <c r="BG192" s="18">
        <v>3</v>
      </c>
      <c r="BH192" s="18">
        <v>0</v>
      </c>
      <c r="BI192" s="18">
        <v>127</v>
      </c>
      <c r="BJ192" s="18">
        <v>0</v>
      </c>
      <c r="BK192" s="18">
        <v>342</v>
      </c>
      <c r="BL192" s="18">
        <v>1021</v>
      </c>
      <c r="BM192" s="18">
        <v>661</v>
      </c>
      <c r="BN192" s="18">
        <v>171</v>
      </c>
      <c r="BO192" s="18">
        <v>29</v>
      </c>
      <c r="BP192" s="18">
        <v>8761</v>
      </c>
      <c r="BQ192" s="18">
        <v>3125</v>
      </c>
      <c r="BR192" s="18">
        <v>0</v>
      </c>
      <c r="BS192" s="18">
        <v>64</v>
      </c>
      <c r="BT192" s="18">
        <v>787</v>
      </c>
      <c r="BU192" s="18">
        <v>2717</v>
      </c>
      <c r="BV192" s="18">
        <v>4820</v>
      </c>
      <c r="BW192" s="18">
        <v>41</v>
      </c>
      <c r="BX192" s="18">
        <v>1</v>
      </c>
      <c r="BY192" s="18">
        <v>0</v>
      </c>
    </row>
    <row r="193" spans="1:77" x14ac:dyDescent="0.25">
      <c r="A193" s="18" t="s">
        <v>405</v>
      </c>
      <c r="B193" s="18" t="s">
        <v>681</v>
      </c>
      <c r="C193" s="18" t="s">
        <v>749</v>
      </c>
      <c r="D193" s="1">
        <v>44739</v>
      </c>
      <c r="E193">
        <v>106</v>
      </c>
      <c r="F193">
        <v>1</v>
      </c>
      <c r="G193">
        <v>1</v>
      </c>
      <c r="H193">
        <v>0</v>
      </c>
      <c r="I193">
        <v>0</v>
      </c>
      <c r="J193">
        <v>74</v>
      </c>
      <c r="K193">
        <v>10</v>
      </c>
      <c r="L193">
        <v>1</v>
      </c>
      <c r="M193">
        <v>2</v>
      </c>
      <c r="N193">
        <v>4</v>
      </c>
      <c r="O193">
        <v>4</v>
      </c>
      <c r="P193">
        <v>0</v>
      </c>
      <c r="Q193">
        <v>0</v>
      </c>
      <c r="R193">
        <v>480</v>
      </c>
      <c r="S193">
        <v>377</v>
      </c>
      <c r="T193">
        <v>61</v>
      </c>
      <c r="U193">
        <v>3</v>
      </c>
      <c r="V193">
        <v>5</v>
      </c>
      <c r="W193">
        <v>1115</v>
      </c>
      <c r="X193">
        <v>620</v>
      </c>
      <c r="Y193">
        <v>194</v>
      </c>
      <c r="Z193">
        <v>13</v>
      </c>
      <c r="AA193">
        <v>39</v>
      </c>
      <c r="AB193">
        <v>967</v>
      </c>
      <c r="AC193">
        <v>466</v>
      </c>
      <c r="AD193">
        <v>302</v>
      </c>
      <c r="AE193">
        <v>20</v>
      </c>
      <c r="AF193">
        <v>25</v>
      </c>
      <c r="AG193">
        <v>149</v>
      </c>
      <c r="AH193">
        <v>62</v>
      </c>
      <c r="AI193">
        <v>8</v>
      </c>
      <c r="AJ193">
        <v>23</v>
      </c>
      <c r="AK193">
        <v>18</v>
      </c>
      <c r="AL193">
        <v>36</v>
      </c>
      <c r="AM193">
        <v>27</v>
      </c>
      <c r="AN193">
        <v>5</v>
      </c>
      <c r="AO193">
        <v>1</v>
      </c>
      <c r="AP193">
        <v>0</v>
      </c>
      <c r="AQ193">
        <v>0</v>
      </c>
      <c r="AR193">
        <v>0</v>
      </c>
      <c r="AS193">
        <v>0</v>
      </c>
      <c r="AT193">
        <v>0</v>
      </c>
      <c r="AU193">
        <v>0</v>
      </c>
      <c r="AV193">
        <v>0</v>
      </c>
      <c r="AW193">
        <v>0</v>
      </c>
      <c r="AX193">
        <v>0</v>
      </c>
      <c r="AY193">
        <v>0</v>
      </c>
      <c r="AZ193">
        <v>0</v>
      </c>
      <c r="BA193">
        <v>0</v>
      </c>
      <c r="BB193">
        <v>0</v>
      </c>
      <c r="BC193">
        <v>0</v>
      </c>
      <c r="BD193">
        <v>0</v>
      </c>
      <c r="BE193">
        <v>0</v>
      </c>
      <c r="BF193">
        <v>0</v>
      </c>
      <c r="BG193" s="18">
        <v>1</v>
      </c>
      <c r="BH193" s="18">
        <v>0</v>
      </c>
      <c r="BI193" s="18">
        <v>91</v>
      </c>
      <c r="BJ193" s="18">
        <v>4</v>
      </c>
      <c r="BK193" s="18">
        <v>409</v>
      </c>
      <c r="BL193" s="18">
        <v>834</v>
      </c>
      <c r="BM193" s="18">
        <v>610</v>
      </c>
      <c r="BN193" s="18">
        <v>96</v>
      </c>
      <c r="BO193" s="18">
        <v>28</v>
      </c>
      <c r="BP193" s="18">
        <v>4464</v>
      </c>
      <c r="BQ193" s="18">
        <v>1745</v>
      </c>
      <c r="BR193" s="18">
        <v>0</v>
      </c>
      <c r="BS193" s="18">
        <v>377</v>
      </c>
      <c r="BT193" s="18">
        <v>156</v>
      </c>
      <c r="BU193" s="18">
        <v>1189</v>
      </c>
      <c r="BV193" s="18">
        <v>2613</v>
      </c>
      <c r="BW193" s="18">
        <v>36</v>
      </c>
      <c r="BX193" s="18">
        <v>1</v>
      </c>
      <c r="BY193" s="18">
        <v>0</v>
      </c>
    </row>
    <row r="194" spans="1:77" x14ac:dyDescent="0.25">
      <c r="A194" s="18" t="s">
        <v>405</v>
      </c>
      <c r="B194" s="18" t="s">
        <v>673</v>
      </c>
      <c r="C194" s="18" t="s">
        <v>696</v>
      </c>
      <c r="D194" s="1">
        <v>44739</v>
      </c>
      <c r="E194">
        <v>58</v>
      </c>
      <c r="F194">
        <v>1</v>
      </c>
      <c r="G194">
        <v>1</v>
      </c>
      <c r="H194">
        <v>2</v>
      </c>
      <c r="I194">
        <v>1</v>
      </c>
      <c r="J194">
        <v>37</v>
      </c>
      <c r="K194">
        <v>3</v>
      </c>
      <c r="L194">
        <v>3</v>
      </c>
      <c r="M194">
        <v>1</v>
      </c>
      <c r="N194">
        <v>2</v>
      </c>
      <c r="O194">
        <v>1</v>
      </c>
      <c r="P194">
        <v>1</v>
      </c>
      <c r="Q194">
        <v>0</v>
      </c>
      <c r="R194">
        <v>106</v>
      </c>
      <c r="S194">
        <v>72</v>
      </c>
      <c r="T194">
        <v>7</v>
      </c>
      <c r="U194">
        <v>9</v>
      </c>
      <c r="V194">
        <v>1</v>
      </c>
      <c r="W194">
        <v>788</v>
      </c>
      <c r="X194">
        <v>413</v>
      </c>
      <c r="Y194">
        <v>60</v>
      </c>
      <c r="Z194">
        <v>88</v>
      </c>
      <c r="AA194">
        <v>17</v>
      </c>
      <c r="AB194">
        <v>473</v>
      </c>
      <c r="AC194">
        <v>231</v>
      </c>
      <c r="AD194">
        <v>6</v>
      </c>
      <c r="AE194">
        <v>94</v>
      </c>
      <c r="AF194">
        <v>18</v>
      </c>
      <c r="AG194">
        <v>107</v>
      </c>
      <c r="AH194">
        <v>46</v>
      </c>
      <c r="AI194">
        <v>18</v>
      </c>
      <c r="AJ194">
        <v>8</v>
      </c>
      <c r="AK194">
        <v>1</v>
      </c>
      <c r="AL194">
        <v>11</v>
      </c>
      <c r="AM194">
        <v>7</v>
      </c>
      <c r="AN194">
        <v>0</v>
      </c>
      <c r="AO194">
        <v>0</v>
      </c>
      <c r="AP194">
        <v>0</v>
      </c>
      <c r="AQ194">
        <v>0</v>
      </c>
      <c r="AR194">
        <v>0</v>
      </c>
      <c r="AS194">
        <v>0</v>
      </c>
      <c r="AT194">
        <v>0</v>
      </c>
      <c r="AU194">
        <v>0</v>
      </c>
      <c r="AV194">
        <v>1</v>
      </c>
      <c r="AW194">
        <v>0</v>
      </c>
      <c r="AX194">
        <v>0</v>
      </c>
      <c r="AY194">
        <v>0</v>
      </c>
      <c r="AZ194">
        <v>0</v>
      </c>
      <c r="BA194">
        <v>0</v>
      </c>
      <c r="BB194">
        <v>0</v>
      </c>
      <c r="BC194">
        <v>0</v>
      </c>
      <c r="BD194">
        <v>0</v>
      </c>
      <c r="BE194">
        <v>0</v>
      </c>
      <c r="BF194">
        <v>0</v>
      </c>
      <c r="BG194" s="18">
        <v>1</v>
      </c>
      <c r="BH194" s="18">
        <v>1</v>
      </c>
      <c r="BI194" s="18">
        <v>47</v>
      </c>
      <c r="BJ194" s="18">
        <v>1</v>
      </c>
      <c r="BK194" s="18">
        <v>86</v>
      </c>
      <c r="BL194" s="18">
        <v>586</v>
      </c>
      <c r="BM194" s="18">
        <v>343</v>
      </c>
      <c r="BN194" s="18">
        <v>76</v>
      </c>
      <c r="BO194" s="18">
        <v>9</v>
      </c>
      <c r="BP194" s="18">
        <v>3147</v>
      </c>
      <c r="BQ194" s="18">
        <v>876</v>
      </c>
      <c r="BR194" s="18">
        <v>0</v>
      </c>
      <c r="BS194" s="18">
        <v>777</v>
      </c>
      <c r="BT194" s="18">
        <v>138</v>
      </c>
      <c r="BU194" s="18">
        <v>403</v>
      </c>
      <c r="BV194" s="18">
        <v>1666</v>
      </c>
      <c r="BW194" s="18">
        <v>6</v>
      </c>
      <c r="BX194" s="18">
        <v>1</v>
      </c>
      <c r="BY194" s="18">
        <v>0</v>
      </c>
    </row>
    <row r="195" spans="1:77" x14ac:dyDescent="0.25">
      <c r="A195" s="18" t="s">
        <v>405</v>
      </c>
      <c r="B195" s="18" t="s">
        <v>681</v>
      </c>
      <c r="C195" s="18" t="s">
        <v>750</v>
      </c>
      <c r="D195" s="1">
        <v>44739</v>
      </c>
      <c r="E195">
        <v>101</v>
      </c>
      <c r="F195">
        <v>3</v>
      </c>
      <c r="G195">
        <v>3</v>
      </c>
      <c r="H195">
        <v>1</v>
      </c>
      <c r="I195">
        <v>1</v>
      </c>
      <c r="J195">
        <v>67</v>
      </c>
      <c r="K195">
        <v>6</v>
      </c>
      <c r="L195">
        <v>5</v>
      </c>
      <c r="M195">
        <v>1</v>
      </c>
      <c r="N195">
        <v>14</v>
      </c>
      <c r="O195">
        <v>13</v>
      </c>
      <c r="P195">
        <v>1</v>
      </c>
      <c r="Q195">
        <v>0</v>
      </c>
      <c r="R195">
        <v>456</v>
      </c>
      <c r="S195">
        <v>352</v>
      </c>
      <c r="T195">
        <v>30</v>
      </c>
      <c r="U195">
        <v>9</v>
      </c>
      <c r="V195">
        <v>0</v>
      </c>
      <c r="W195">
        <v>1200</v>
      </c>
      <c r="X195">
        <v>675</v>
      </c>
      <c r="Y195">
        <v>113</v>
      </c>
      <c r="Z195">
        <v>62</v>
      </c>
      <c r="AA195">
        <v>17</v>
      </c>
      <c r="AB195">
        <v>675</v>
      </c>
      <c r="AC195">
        <v>353</v>
      </c>
      <c r="AD195">
        <v>47</v>
      </c>
      <c r="AE195">
        <v>70</v>
      </c>
      <c r="AF195">
        <v>12</v>
      </c>
      <c r="AG195">
        <v>218</v>
      </c>
      <c r="AH195">
        <v>95</v>
      </c>
      <c r="AI195">
        <v>15</v>
      </c>
      <c r="AJ195">
        <v>27</v>
      </c>
      <c r="AK195">
        <v>9</v>
      </c>
      <c r="AL195">
        <v>40</v>
      </c>
      <c r="AM195">
        <v>27</v>
      </c>
      <c r="AN195">
        <v>4</v>
      </c>
      <c r="AO195">
        <v>1</v>
      </c>
      <c r="AP195">
        <v>0</v>
      </c>
      <c r="AQ195">
        <v>0</v>
      </c>
      <c r="AR195">
        <v>0</v>
      </c>
      <c r="AS195">
        <v>0</v>
      </c>
      <c r="AT195">
        <v>0</v>
      </c>
      <c r="AU195">
        <v>0</v>
      </c>
      <c r="AV195">
        <v>0</v>
      </c>
      <c r="AW195">
        <v>0</v>
      </c>
      <c r="AX195">
        <v>0</v>
      </c>
      <c r="AY195">
        <v>0</v>
      </c>
      <c r="AZ195">
        <v>0</v>
      </c>
      <c r="BA195">
        <v>0</v>
      </c>
      <c r="BB195">
        <v>0</v>
      </c>
      <c r="BC195">
        <v>0</v>
      </c>
      <c r="BD195">
        <v>0</v>
      </c>
      <c r="BE195">
        <v>0</v>
      </c>
      <c r="BF195">
        <v>0</v>
      </c>
      <c r="BG195" s="18">
        <v>3</v>
      </c>
      <c r="BH195" s="18">
        <v>1</v>
      </c>
      <c r="BI195" s="18">
        <v>85</v>
      </c>
      <c r="BJ195" s="18">
        <v>13</v>
      </c>
      <c r="BK195" s="18">
        <v>409</v>
      </c>
      <c r="BL195" s="18">
        <v>970</v>
      </c>
      <c r="BM195" s="18">
        <v>528</v>
      </c>
      <c r="BN195" s="18">
        <v>156</v>
      </c>
      <c r="BO195" s="18">
        <v>33</v>
      </c>
      <c r="BP195" s="18">
        <v>5090</v>
      </c>
      <c r="BQ195" s="18">
        <v>1686</v>
      </c>
      <c r="BR195" s="18">
        <v>0</v>
      </c>
      <c r="BS195" s="18">
        <v>132</v>
      </c>
      <c r="BT195" s="18">
        <v>760</v>
      </c>
      <c r="BU195" s="18">
        <v>946</v>
      </c>
      <c r="BV195" s="18">
        <v>2995</v>
      </c>
      <c r="BW195" s="18">
        <v>23</v>
      </c>
      <c r="BX195" s="18">
        <v>1</v>
      </c>
      <c r="BY195" s="18">
        <v>1</v>
      </c>
    </row>
    <row r="196" spans="1:77" x14ac:dyDescent="0.25">
      <c r="A196" s="18" t="s">
        <v>405</v>
      </c>
      <c r="B196" s="18" t="s">
        <v>459</v>
      </c>
      <c r="C196" s="18" t="s">
        <v>462</v>
      </c>
      <c r="D196" s="1">
        <v>44739</v>
      </c>
      <c r="E196">
        <v>36</v>
      </c>
      <c r="F196">
        <v>1</v>
      </c>
      <c r="G196">
        <v>1</v>
      </c>
      <c r="H196">
        <v>0</v>
      </c>
      <c r="I196">
        <v>0</v>
      </c>
      <c r="J196">
        <v>28</v>
      </c>
      <c r="K196">
        <v>2</v>
      </c>
      <c r="L196">
        <v>0</v>
      </c>
      <c r="M196">
        <v>2</v>
      </c>
      <c r="N196">
        <v>1</v>
      </c>
      <c r="O196">
        <v>1</v>
      </c>
      <c r="P196">
        <v>0</v>
      </c>
      <c r="Q196">
        <v>0</v>
      </c>
      <c r="R196">
        <v>135</v>
      </c>
      <c r="S196">
        <v>106</v>
      </c>
      <c r="T196">
        <v>4</v>
      </c>
      <c r="U196">
        <v>1</v>
      </c>
      <c r="V196">
        <v>4</v>
      </c>
      <c r="W196">
        <v>900</v>
      </c>
      <c r="X196">
        <v>605</v>
      </c>
      <c r="Y196">
        <v>38</v>
      </c>
      <c r="Z196">
        <v>24</v>
      </c>
      <c r="AA196">
        <v>14</v>
      </c>
      <c r="AB196">
        <v>298</v>
      </c>
      <c r="AC196">
        <v>171</v>
      </c>
      <c r="AD196">
        <v>10</v>
      </c>
      <c r="AE196">
        <v>3</v>
      </c>
      <c r="AF196">
        <v>39</v>
      </c>
      <c r="AG196">
        <v>162</v>
      </c>
      <c r="AH196">
        <v>64</v>
      </c>
      <c r="AI196">
        <v>9</v>
      </c>
      <c r="AJ196">
        <v>8</v>
      </c>
      <c r="AK196">
        <v>16</v>
      </c>
      <c r="AL196">
        <v>17</v>
      </c>
      <c r="AM196">
        <v>10</v>
      </c>
      <c r="AN196">
        <v>1</v>
      </c>
      <c r="AO196">
        <v>1</v>
      </c>
      <c r="AP196">
        <v>1</v>
      </c>
      <c r="AQ196">
        <v>0</v>
      </c>
      <c r="AR196">
        <v>0</v>
      </c>
      <c r="AS196">
        <v>0</v>
      </c>
      <c r="AT196">
        <v>0</v>
      </c>
      <c r="AU196">
        <v>0</v>
      </c>
      <c r="AV196">
        <v>0</v>
      </c>
      <c r="AW196">
        <v>0</v>
      </c>
      <c r="AX196">
        <v>0</v>
      </c>
      <c r="AY196">
        <v>0</v>
      </c>
      <c r="AZ196">
        <v>0</v>
      </c>
      <c r="BA196">
        <v>0</v>
      </c>
      <c r="BB196">
        <v>0</v>
      </c>
      <c r="BC196">
        <v>0</v>
      </c>
      <c r="BD196">
        <v>0</v>
      </c>
      <c r="BE196">
        <v>0</v>
      </c>
      <c r="BF196">
        <v>0</v>
      </c>
      <c r="BG196" s="18">
        <v>1</v>
      </c>
      <c r="BH196" s="18">
        <v>0</v>
      </c>
      <c r="BI196" s="18">
        <v>32</v>
      </c>
      <c r="BJ196" s="18">
        <v>1</v>
      </c>
      <c r="BK196" s="18">
        <v>123</v>
      </c>
      <c r="BL196" s="18">
        <v>788</v>
      </c>
      <c r="BM196" s="18">
        <v>234</v>
      </c>
      <c r="BN196" s="18">
        <v>111</v>
      </c>
      <c r="BO196" s="18">
        <v>14</v>
      </c>
      <c r="BP196" s="18">
        <v>2801</v>
      </c>
      <c r="BQ196" s="18">
        <v>985</v>
      </c>
      <c r="BR196" s="18">
        <v>0</v>
      </c>
      <c r="BS196" s="18">
        <v>94</v>
      </c>
      <c r="BT196" s="18">
        <v>53</v>
      </c>
      <c r="BU196" s="18">
        <v>703</v>
      </c>
      <c r="BV196" s="18">
        <v>1784</v>
      </c>
      <c r="BW196" s="18">
        <v>12</v>
      </c>
      <c r="BX196" s="18">
        <v>1</v>
      </c>
      <c r="BY196" s="18">
        <v>0</v>
      </c>
    </row>
    <row r="197" spans="1:77" x14ac:dyDescent="0.25">
      <c r="A197" s="18" t="s">
        <v>405</v>
      </c>
      <c r="B197" s="18" t="s">
        <v>676</v>
      </c>
      <c r="C197" s="18" t="s">
        <v>751</v>
      </c>
      <c r="D197" s="1">
        <v>44739</v>
      </c>
      <c r="E197">
        <v>177</v>
      </c>
      <c r="F197">
        <v>1</v>
      </c>
      <c r="G197">
        <v>1</v>
      </c>
      <c r="H197">
        <v>0</v>
      </c>
      <c r="I197">
        <v>0</v>
      </c>
      <c r="J197">
        <v>114</v>
      </c>
      <c r="K197">
        <v>6</v>
      </c>
      <c r="L197">
        <v>14</v>
      </c>
      <c r="M197">
        <v>0</v>
      </c>
      <c r="N197">
        <v>0</v>
      </c>
      <c r="O197">
        <v>0</v>
      </c>
      <c r="P197">
        <v>0</v>
      </c>
      <c r="Q197">
        <v>0</v>
      </c>
      <c r="R197">
        <v>395</v>
      </c>
      <c r="S197">
        <v>300</v>
      </c>
      <c r="T197">
        <v>17</v>
      </c>
      <c r="U197">
        <v>22</v>
      </c>
      <c r="V197">
        <v>4</v>
      </c>
      <c r="W197">
        <v>2151</v>
      </c>
      <c r="X197">
        <v>1287</v>
      </c>
      <c r="Y197">
        <v>106</v>
      </c>
      <c r="Z197">
        <v>200</v>
      </c>
      <c r="AA197">
        <v>7</v>
      </c>
      <c r="AB197">
        <v>1239</v>
      </c>
      <c r="AC197">
        <v>677</v>
      </c>
      <c r="AD197">
        <v>14</v>
      </c>
      <c r="AE197">
        <v>225</v>
      </c>
      <c r="AF197">
        <v>22</v>
      </c>
      <c r="AG197">
        <v>359</v>
      </c>
      <c r="AH197">
        <v>147</v>
      </c>
      <c r="AI197">
        <v>4</v>
      </c>
      <c r="AJ197">
        <v>80</v>
      </c>
      <c r="AK197">
        <v>1</v>
      </c>
      <c r="AL197">
        <v>42</v>
      </c>
      <c r="AM197">
        <v>31</v>
      </c>
      <c r="AN197">
        <v>1</v>
      </c>
      <c r="AO197">
        <v>2</v>
      </c>
      <c r="AP197">
        <v>0</v>
      </c>
      <c r="AQ197">
        <v>0</v>
      </c>
      <c r="AR197">
        <v>0</v>
      </c>
      <c r="AS197">
        <v>0</v>
      </c>
      <c r="AT197">
        <v>0</v>
      </c>
      <c r="AU197">
        <v>0</v>
      </c>
      <c r="AV197">
        <v>0</v>
      </c>
      <c r="AW197">
        <v>0</v>
      </c>
      <c r="AX197">
        <v>0</v>
      </c>
      <c r="AY197">
        <v>0</v>
      </c>
      <c r="AZ197">
        <v>0</v>
      </c>
      <c r="BA197">
        <v>0</v>
      </c>
      <c r="BB197">
        <v>0</v>
      </c>
      <c r="BC197">
        <v>0</v>
      </c>
      <c r="BD197">
        <v>0</v>
      </c>
      <c r="BE197">
        <v>0</v>
      </c>
      <c r="BF197">
        <v>0</v>
      </c>
      <c r="BG197" s="18">
        <v>1</v>
      </c>
      <c r="BH197" s="18">
        <v>0</v>
      </c>
      <c r="BI197" s="18">
        <v>151</v>
      </c>
      <c r="BJ197" s="18">
        <v>0</v>
      </c>
      <c r="BK197" s="18">
        <v>346</v>
      </c>
      <c r="BL197" s="18">
        <v>1750</v>
      </c>
      <c r="BM197" s="18">
        <v>944</v>
      </c>
      <c r="BN197" s="18">
        <v>253</v>
      </c>
      <c r="BO197" s="18">
        <v>39</v>
      </c>
      <c r="BP197" s="18">
        <v>9210</v>
      </c>
      <c r="BQ197" s="18">
        <v>3300</v>
      </c>
      <c r="BR197" s="18">
        <v>0</v>
      </c>
      <c r="BS197" s="18">
        <v>59</v>
      </c>
      <c r="BT197" s="18">
        <v>3042</v>
      </c>
      <c r="BU197" s="18">
        <v>276</v>
      </c>
      <c r="BV197" s="18">
        <v>5449</v>
      </c>
      <c r="BW197" s="18">
        <v>37</v>
      </c>
      <c r="BX197" s="18">
        <v>1</v>
      </c>
      <c r="BY197" s="18">
        <v>0</v>
      </c>
    </row>
    <row r="198" spans="1:77" x14ac:dyDescent="0.25">
      <c r="A198" s="18" t="s">
        <v>463</v>
      </c>
      <c r="B198" s="18" t="s">
        <v>464</v>
      </c>
      <c r="C198" s="18" t="s">
        <v>619</v>
      </c>
      <c r="D198" s="1">
        <v>44739</v>
      </c>
      <c r="E198">
        <v>82</v>
      </c>
      <c r="F198">
        <v>1</v>
      </c>
      <c r="G198">
        <v>1</v>
      </c>
      <c r="H198">
        <v>1</v>
      </c>
      <c r="I198">
        <v>1</v>
      </c>
      <c r="J198">
        <v>67</v>
      </c>
      <c r="K198">
        <v>1</v>
      </c>
      <c r="L198">
        <v>7</v>
      </c>
      <c r="M198">
        <v>1</v>
      </c>
      <c r="N198">
        <v>9</v>
      </c>
      <c r="O198">
        <v>7</v>
      </c>
      <c r="Q198">
        <v>1</v>
      </c>
      <c r="R198">
        <v>627</v>
      </c>
      <c r="S198">
        <v>557</v>
      </c>
      <c r="T198">
        <v>20</v>
      </c>
      <c r="U198">
        <v>15</v>
      </c>
      <c r="V198">
        <v>12</v>
      </c>
      <c r="W198">
        <v>722</v>
      </c>
      <c r="X198">
        <v>539</v>
      </c>
      <c r="Y198">
        <v>12</v>
      </c>
      <c r="Z198">
        <v>56</v>
      </c>
      <c r="AA198">
        <v>21</v>
      </c>
      <c r="AB198">
        <v>1183</v>
      </c>
      <c r="AC198">
        <v>926</v>
      </c>
      <c r="AD198">
        <v>6</v>
      </c>
      <c r="AE198">
        <v>84</v>
      </c>
      <c r="AF198">
        <v>36</v>
      </c>
      <c r="AG198">
        <v>155</v>
      </c>
      <c r="AH198">
        <v>105</v>
      </c>
      <c r="AJ198">
        <v>19</v>
      </c>
      <c r="AK198">
        <v>4</v>
      </c>
      <c r="AL198">
        <v>41</v>
      </c>
      <c r="AM198">
        <v>35</v>
      </c>
      <c r="AN198">
        <v>1</v>
      </c>
      <c r="BG198" s="18">
        <v>1</v>
      </c>
      <c r="BH198" s="18">
        <v>1</v>
      </c>
      <c r="BI198" s="18">
        <v>72</v>
      </c>
      <c r="BJ198" s="18">
        <v>8</v>
      </c>
      <c r="BK198" s="18">
        <v>575</v>
      </c>
      <c r="BL198" s="18">
        <v>622</v>
      </c>
      <c r="BM198" s="18">
        <v>1036</v>
      </c>
      <c r="BN198" s="18">
        <v>129</v>
      </c>
      <c r="BO198" s="18">
        <v>39</v>
      </c>
      <c r="BP198" s="18">
        <v>4420</v>
      </c>
      <c r="BQ198" s="18">
        <v>2632</v>
      </c>
      <c r="BR198" s="18"/>
      <c r="BS198" s="18">
        <v>26</v>
      </c>
      <c r="BT198" s="18">
        <v>673</v>
      </c>
      <c r="BU198" s="18">
        <v>263</v>
      </c>
      <c r="BV198" s="18">
        <v>3351</v>
      </c>
      <c r="BW198" s="18">
        <v>44</v>
      </c>
      <c r="BX198" s="18">
        <v>1</v>
      </c>
      <c r="BY198" s="18">
        <v>1</v>
      </c>
    </row>
    <row r="199" spans="1:77" x14ac:dyDescent="0.25">
      <c r="A199" s="18" t="s">
        <v>463</v>
      </c>
      <c r="B199" s="18" t="s">
        <v>468</v>
      </c>
      <c r="C199" s="18" t="s">
        <v>566</v>
      </c>
      <c r="D199" s="1">
        <v>44739</v>
      </c>
      <c r="E199">
        <v>66</v>
      </c>
      <c r="F199">
        <v>1</v>
      </c>
      <c r="G199">
        <v>1</v>
      </c>
      <c r="H199">
        <v>0</v>
      </c>
      <c r="I199">
        <v>0</v>
      </c>
      <c r="J199">
        <v>51</v>
      </c>
      <c r="K199">
        <v>2</v>
      </c>
      <c r="L199">
        <v>1</v>
      </c>
      <c r="M199">
        <v>0</v>
      </c>
      <c r="N199">
        <v>3</v>
      </c>
      <c r="O199">
        <v>3</v>
      </c>
      <c r="P199">
        <v>0</v>
      </c>
      <c r="Q199">
        <v>0</v>
      </c>
      <c r="R199">
        <v>315</v>
      </c>
      <c r="S199">
        <v>272</v>
      </c>
      <c r="T199">
        <v>7</v>
      </c>
      <c r="U199">
        <v>11</v>
      </c>
      <c r="V199">
        <v>2</v>
      </c>
      <c r="W199">
        <v>754</v>
      </c>
      <c r="X199">
        <v>499</v>
      </c>
      <c r="Y199">
        <v>7</v>
      </c>
      <c r="Z199">
        <v>45</v>
      </c>
      <c r="AA199">
        <v>15</v>
      </c>
      <c r="AB199">
        <v>538</v>
      </c>
      <c r="AC199">
        <v>338</v>
      </c>
      <c r="AD199">
        <v>2</v>
      </c>
      <c r="AE199">
        <v>50</v>
      </c>
      <c r="AF199">
        <v>30</v>
      </c>
      <c r="AG199">
        <v>106</v>
      </c>
      <c r="AH199">
        <v>45</v>
      </c>
      <c r="AI199">
        <v>1</v>
      </c>
      <c r="AJ199">
        <v>15</v>
      </c>
      <c r="AK199">
        <v>2</v>
      </c>
      <c r="AL199">
        <v>38</v>
      </c>
      <c r="AM199">
        <v>34</v>
      </c>
      <c r="AN199">
        <v>0</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18">
        <v>1</v>
      </c>
      <c r="BH199" s="18">
        <v>0</v>
      </c>
      <c r="BI199" s="18">
        <v>60</v>
      </c>
      <c r="BJ199" s="18">
        <v>3</v>
      </c>
      <c r="BK199" s="18">
        <v>292</v>
      </c>
      <c r="BL199" s="18">
        <v>675</v>
      </c>
      <c r="BM199" s="18">
        <v>447</v>
      </c>
      <c r="BN199" s="18">
        <v>77</v>
      </c>
      <c r="BO199" s="18">
        <v>38</v>
      </c>
      <c r="BP199" s="18">
        <v>3151</v>
      </c>
      <c r="BQ199" s="18">
        <v>1420</v>
      </c>
      <c r="BR199" s="18">
        <v>0</v>
      </c>
      <c r="BS199" s="18">
        <v>20</v>
      </c>
      <c r="BT199" s="18">
        <v>457</v>
      </c>
      <c r="BU199" s="18">
        <v>332</v>
      </c>
      <c r="BV199" s="18">
        <v>2219</v>
      </c>
      <c r="BW199" s="18">
        <v>15</v>
      </c>
      <c r="BX199" s="18">
        <v>1</v>
      </c>
      <c r="BY199" s="18">
        <v>0</v>
      </c>
    </row>
    <row r="200" spans="1:77" x14ac:dyDescent="0.25">
      <c r="A200" s="18" t="s">
        <v>463</v>
      </c>
      <c r="B200" s="18" t="s">
        <v>465</v>
      </c>
      <c r="C200" s="18" t="s">
        <v>467</v>
      </c>
      <c r="D200" s="1">
        <v>44739</v>
      </c>
      <c r="E200">
        <v>104</v>
      </c>
      <c r="F200">
        <v>1</v>
      </c>
      <c r="G200">
        <v>1</v>
      </c>
      <c r="H200">
        <v>1</v>
      </c>
      <c r="I200">
        <v>1</v>
      </c>
      <c r="J200">
        <v>81</v>
      </c>
      <c r="K200">
        <v>1</v>
      </c>
      <c r="L200">
        <v>9</v>
      </c>
      <c r="M200">
        <v>1</v>
      </c>
      <c r="N200">
        <v>10</v>
      </c>
      <c r="O200">
        <v>9</v>
      </c>
      <c r="P200">
        <v>0</v>
      </c>
      <c r="Q200">
        <v>0</v>
      </c>
      <c r="R200">
        <v>491</v>
      </c>
      <c r="S200">
        <v>425</v>
      </c>
      <c r="T200">
        <v>16</v>
      </c>
      <c r="U200">
        <v>19</v>
      </c>
      <c r="V200">
        <v>6</v>
      </c>
      <c r="W200">
        <v>1112</v>
      </c>
      <c r="X200">
        <v>706</v>
      </c>
      <c r="Y200">
        <v>14</v>
      </c>
      <c r="Z200">
        <v>126</v>
      </c>
      <c r="AA200">
        <v>27</v>
      </c>
      <c r="AB200">
        <v>951</v>
      </c>
      <c r="AC200">
        <v>567</v>
      </c>
      <c r="AD200">
        <v>6</v>
      </c>
      <c r="AE200">
        <v>130</v>
      </c>
      <c r="AF200">
        <v>80</v>
      </c>
      <c r="AG200">
        <v>172</v>
      </c>
      <c r="AH200">
        <v>80</v>
      </c>
      <c r="AI200">
        <v>2</v>
      </c>
      <c r="AJ200">
        <v>26</v>
      </c>
      <c r="AK200">
        <v>6</v>
      </c>
      <c r="AL200">
        <v>59</v>
      </c>
      <c r="AM200">
        <v>51</v>
      </c>
      <c r="AN200">
        <v>2</v>
      </c>
      <c r="AO200">
        <v>0</v>
      </c>
      <c r="AP200">
        <v>0</v>
      </c>
      <c r="AQ200">
        <v>0</v>
      </c>
      <c r="AR200">
        <v>0</v>
      </c>
      <c r="AS200">
        <v>0</v>
      </c>
      <c r="AT200">
        <v>0</v>
      </c>
      <c r="AU200">
        <v>0</v>
      </c>
      <c r="AV200">
        <v>0</v>
      </c>
      <c r="AW200">
        <v>0</v>
      </c>
      <c r="AX200">
        <v>0</v>
      </c>
      <c r="AY200">
        <v>0</v>
      </c>
      <c r="AZ200">
        <v>0</v>
      </c>
      <c r="BA200">
        <v>0</v>
      </c>
      <c r="BB200">
        <v>0</v>
      </c>
      <c r="BC200">
        <v>0</v>
      </c>
      <c r="BD200">
        <v>0</v>
      </c>
      <c r="BE200">
        <v>0</v>
      </c>
      <c r="BF200">
        <v>0</v>
      </c>
      <c r="BG200" s="18">
        <v>1</v>
      </c>
      <c r="BH200" s="18">
        <v>1</v>
      </c>
      <c r="BI200" s="18">
        <v>92</v>
      </c>
      <c r="BJ200" s="18">
        <v>10</v>
      </c>
      <c r="BK200" s="18">
        <v>446</v>
      </c>
      <c r="BL200" s="18">
        <v>919</v>
      </c>
      <c r="BM200" s="18">
        <v>714</v>
      </c>
      <c r="BN200" s="18">
        <v>126</v>
      </c>
      <c r="BO200" s="18">
        <v>56</v>
      </c>
      <c r="BP200" s="18">
        <v>4916</v>
      </c>
      <c r="BQ200" s="18">
        <v>2099</v>
      </c>
      <c r="BR200" s="18">
        <v>0</v>
      </c>
      <c r="BS200" s="18">
        <v>33</v>
      </c>
      <c r="BT200" s="18">
        <v>1108</v>
      </c>
      <c r="BU200" s="18">
        <v>431</v>
      </c>
      <c r="BV200" s="18">
        <v>3172</v>
      </c>
      <c r="BW200" s="18">
        <v>38</v>
      </c>
      <c r="BX200" s="18">
        <v>1</v>
      </c>
      <c r="BY200" s="18">
        <v>0</v>
      </c>
    </row>
    <row r="201" spans="1:77" x14ac:dyDescent="0.25">
      <c r="A201" s="18" t="s">
        <v>463</v>
      </c>
      <c r="B201" s="18" t="s">
        <v>476</v>
      </c>
      <c r="C201" s="18" t="s">
        <v>700</v>
      </c>
      <c r="D201" s="1">
        <v>44739</v>
      </c>
      <c r="E201">
        <v>139</v>
      </c>
      <c r="F201">
        <v>1</v>
      </c>
      <c r="G201">
        <v>1</v>
      </c>
      <c r="H201">
        <v>0</v>
      </c>
      <c r="I201">
        <v>0</v>
      </c>
      <c r="J201">
        <v>110</v>
      </c>
      <c r="K201">
        <v>2</v>
      </c>
      <c r="L201">
        <v>2</v>
      </c>
      <c r="M201">
        <v>2</v>
      </c>
      <c r="N201">
        <v>0</v>
      </c>
      <c r="O201">
        <v>0</v>
      </c>
      <c r="P201">
        <v>0</v>
      </c>
      <c r="Q201">
        <v>0</v>
      </c>
      <c r="R201">
        <v>674</v>
      </c>
      <c r="S201">
        <v>575</v>
      </c>
      <c r="T201">
        <v>51</v>
      </c>
      <c r="U201">
        <v>5</v>
      </c>
      <c r="V201">
        <v>5</v>
      </c>
      <c r="W201">
        <v>948</v>
      </c>
      <c r="X201">
        <v>673</v>
      </c>
      <c r="Y201">
        <v>20</v>
      </c>
      <c r="Z201">
        <v>54</v>
      </c>
      <c r="AA201">
        <v>24</v>
      </c>
      <c r="AB201">
        <v>914</v>
      </c>
      <c r="AC201">
        <v>648</v>
      </c>
      <c r="AD201">
        <v>40</v>
      </c>
      <c r="AE201">
        <v>11</v>
      </c>
      <c r="AF201">
        <v>81</v>
      </c>
      <c r="AG201">
        <v>116</v>
      </c>
      <c r="AH201">
        <v>57</v>
      </c>
      <c r="AI201">
        <v>4</v>
      </c>
      <c r="AJ201">
        <v>6</v>
      </c>
      <c r="AK201">
        <v>10</v>
      </c>
      <c r="AL201">
        <v>23</v>
      </c>
      <c r="AM201">
        <v>19</v>
      </c>
      <c r="AN201">
        <v>0</v>
      </c>
      <c r="AO201">
        <v>0</v>
      </c>
      <c r="AP201">
        <v>0</v>
      </c>
      <c r="AQ201">
        <v>0</v>
      </c>
      <c r="AR201">
        <v>0</v>
      </c>
      <c r="AS201">
        <v>0</v>
      </c>
      <c r="AT201">
        <v>0</v>
      </c>
      <c r="AU201">
        <v>0</v>
      </c>
      <c r="AV201">
        <v>0</v>
      </c>
      <c r="AW201">
        <v>0</v>
      </c>
      <c r="AX201">
        <v>0</v>
      </c>
      <c r="AY201">
        <v>0</v>
      </c>
      <c r="AZ201">
        <v>0</v>
      </c>
      <c r="BA201">
        <v>0</v>
      </c>
      <c r="BB201">
        <v>0</v>
      </c>
      <c r="BC201">
        <v>0</v>
      </c>
      <c r="BD201">
        <v>0</v>
      </c>
      <c r="BE201">
        <v>0</v>
      </c>
      <c r="BF201">
        <v>0</v>
      </c>
      <c r="BG201" s="18">
        <v>1</v>
      </c>
      <c r="BH201" s="18">
        <v>0</v>
      </c>
      <c r="BI201" s="18">
        <v>126</v>
      </c>
      <c r="BJ201" s="18">
        <v>0</v>
      </c>
      <c r="BK201" s="18">
        <v>610</v>
      </c>
      <c r="BL201" s="18">
        <v>835</v>
      </c>
      <c r="BM201" s="18">
        <v>777</v>
      </c>
      <c r="BN201" s="18">
        <v>92</v>
      </c>
      <c r="BO201" s="18">
        <v>22</v>
      </c>
      <c r="BP201" s="18">
        <v>4349</v>
      </c>
      <c r="BQ201" s="18">
        <v>2249</v>
      </c>
      <c r="BR201" s="18">
        <v>0</v>
      </c>
      <c r="BS201" s="18">
        <v>133</v>
      </c>
      <c r="BT201" s="18">
        <v>555</v>
      </c>
      <c r="BU201" s="18">
        <v>354</v>
      </c>
      <c r="BV201" s="18">
        <v>3216</v>
      </c>
      <c r="BW201" s="18">
        <v>48</v>
      </c>
      <c r="BX201" s="18">
        <v>1</v>
      </c>
      <c r="BY201" s="18">
        <v>0</v>
      </c>
    </row>
    <row r="202" spans="1:77" x14ac:dyDescent="0.25">
      <c r="A202" s="18" t="s">
        <v>463</v>
      </c>
      <c r="B202" s="18" t="s">
        <v>465</v>
      </c>
      <c r="C202" s="18" t="s">
        <v>705</v>
      </c>
      <c r="D202" s="1">
        <v>44739</v>
      </c>
      <c r="E202">
        <v>64</v>
      </c>
      <c r="F202">
        <v>2</v>
      </c>
      <c r="G202">
        <v>1</v>
      </c>
      <c r="H202">
        <v>0</v>
      </c>
      <c r="I202">
        <v>0</v>
      </c>
      <c r="J202">
        <v>39</v>
      </c>
      <c r="K202">
        <v>3</v>
      </c>
      <c r="L202">
        <v>3</v>
      </c>
      <c r="M202">
        <v>4</v>
      </c>
      <c r="N202">
        <v>3</v>
      </c>
      <c r="O202">
        <v>3</v>
      </c>
      <c r="P202">
        <v>0</v>
      </c>
      <c r="Q202">
        <v>0</v>
      </c>
      <c r="R202">
        <v>343</v>
      </c>
      <c r="S202">
        <v>295</v>
      </c>
      <c r="T202">
        <v>8</v>
      </c>
      <c r="U202">
        <v>8</v>
      </c>
      <c r="V202">
        <v>3</v>
      </c>
      <c r="W202">
        <v>798</v>
      </c>
      <c r="X202">
        <v>505</v>
      </c>
      <c r="Y202">
        <v>38</v>
      </c>
      <c r="Z202">
        <v>46</v>
      </c>
      <c r="AA202">
        <v>25</v>
      </c>
      <c r="AB202">
        <v>644</v>
      </c>
      <c r="AC202">
        <v>395</v>
      </c>
      <c r="AD202">
        <v>33</v>
      </c>
      <c r="AE202">
        <v>66</v>
      </c>
      <c r="AF202">
        <v>32</v>
      </c>
      <c r="AG202">
        <v>126</v>
      </c>
      <c r="AH202">
        <v>41</v>
      </c>
      <c r="AI202">
        <v>7</v>
      </c>
      <c r="AJ202">
        <v>12</v>
      </c>
      <c r="AK202">
        <v>19</v>
      </c>
      <c r="AL202">
        <v>34</v>
      </c>
      <c r="AM202">
        <v>28</v>
      </c>
      <c r="AN202">
        <v>2</v>
      </c>
      <c r="AO202">
        <v>0</v>
      </c>
      <c r="AP202">
        <v>1</v>
      </c>
      <c r="AQ202">
        <v>0</v>
      </c>
      <c r="AR202">
        <v>0</v>
      </c>
      <c r="AS202">
        <v>0</v>
      </c>
      <c r="AT202">
        <v>0</v>
      </c>
      <c r="AU202">
        <v>0</v>
      </c>
      <c r="AV202">
        <v>0</v>
      </c>
      <c r="AW202">
        <v>0</v>
      </c>
      <c r="AX202">
        <v>0</v>
      </c>
      <c r="AY202">
        <v>0</v>
      </c>
      <c r="AZ202">
        <v>0</v>
      </c>
      <c r="BA202">
        <v>0</v>
      </c>
      <c r="BB202">
        <v>0</v>
      </c>
      <c r="BC202">
        <v>0</v>
      </c>
      <c r="BD202">
        <v>0</v>
      </c>
      <c r="BE202">
        <v>0</v>
      </c>
      <c r="BF202">
        <v>0</v>
      </c>
      <c r="BG202" s="18">
        <v>1</v>
      </c>
      <c r="BH202" s="18">
        <v>0</v>
      </c>
      <c r="BI202" s="18">
        <v>50</v>
      </c>
      <c r="BJ202" s="18">
        <v>3</v>
      </c>
      <c r="BK202" s="18">
        <v>319</v>
      </c>
      <c r="BL202" s="18">
        <v>674</v>
      </c>
      <c r="BM202" s="18">
        <v>503</v>
      </c>
      <c r="BN202" s="18">
        <v>85</v>
      </c>
      <c r="BO202" s="18">
        <v>31</v>
      </c>
      <c r="BP202" s="18">
        <v>3506</v>
      </c>
      <c r="BQ202" s="18">
        <v>1362</v>
      </c>
      <c r="BR202" s="18">
        <v>0</v>
      </c>
      <c r="BS202" s="18">
        <v>186</v>
      </c>
      <c r="BT202" s="18">
        <v>588</v>
      </c>
      <c r="BU202" s="18">
        <v>354</v>
      </c>
      <c r="BV202" s="18">
        <v>2242</v>
      </c>
      <c r="BW202" s="18">
        <v>15</v>
      </c>
      <c r="BX202" s="18">
        <v>1</v>
      </c>
      <c r="BY202" s="18">
        <v>0</v>
      </c>
    </row>
    <row r="203" spans="1:77" x14ac:dyDescent="0.25">
      <c r="A203" s="18" t="s">
        <v>463</v>
      </c>
      <c r="B203" s="18" t="s">
        <v>470</v>
      </c>
      <c r="C203" s="18" t="s">
        <v>475</v>
      </c>
      <c r="D203" s="1">
        <v>44739</v>
      </c>
      <c r="E203">
        <v>33</v>
      </c>
      <c r="F203">
        <v>2</v>
      </c>
      <c r="G203">
        <v>2</v>
      </c>
      <c r="H203">
        <v>0</v>
      </c>
      <c r="I203">
        <v>0</v>
      </c>
      <c r="J203">
        <v>30</v>
      </c>
      <c r="K203">
        <v>0</v>
      </c>
      <c r="L203">
        <v>1</v>
      </c>
      <c r="M203">
        <v>0</v>
      </c>
      <c r="N203">
        <v>0</v>
      </c>
      <c r="O203">
        <v>0</v>
      </c>
      <c r="P203">
        <v>0</v>
      </c>
      <c r="Q203">
        <v>0</v>
      </c>
      <c r="R203">
        <v>204</v>
      </c>
      <c r="S203">
        <v>162</v>
      </c>
      <c r="T203">
        <v>8</v>
      </c>
      <c r="U203">
        <v>14</v>
      </c>
      <c r="V203">
        <v>3</v>
      </c>
      <c r="W203">
        <v>490</v>
      </c>
      <c r="X203">
        <v>303</v>
      </c>
      <c r="Y203">
        <v>12</v>
      </c>
      <c r="Z203">
        <v>48</v>
      </c>
      <c r="AA203">
        <v>19</v>
      </c>
      <c r="AB203">
        <v>442</v>
      </c>
      <c r="AC203">
        <v>263</v>
      </c>
      <c r="AD203">
        <v>5</v>
      </c>
      <c r="AE203">
        <v>49</v>
      </c>
      <c r="AF203">
        <v>48</v>
      </c>
      <c r="AG203">
        <v>55</v>
      </c>
      <c r="AH203">
        <v>31</v>
      </c>
      <c r="AI203">
        <v>0</v>
      </c>
      <c r="AJ203">
        <v>7</v>
      </c>
      <c r="AK203">
        <v>1</v>
      </c>
      <c r="AL203">
        <v>14</v>
      </c>
      <c r="AM203">
        <v>12</v>
      </c>
      <c r="AN203">
        <v>1</v>
      </c>
      <c r="AO203">
        <v>0</v>
      </c>
      <c r="AP203">
        <v>0</v>
      </c>
      <c r="AQ203">
        <v>0</v>
      </c>
      <c r="AR203">
        <v>0</v>
      </c>
      <c r="AS203">
        <v>0</v>
      </c>
      <c r="AT203">
        <v>0</v>
      </c>
      <c r="AU203">
        <v>0</v>
      </c>
      <c r="AV203">
        <v>0</v>
      </c>
      <c r="AW203">
        <v>0</v>
      </c>
      <c r="AX203">
        <v>0</v>
      </c>
      <c r="AY203">
        <v>0</v>
      </c>
      <c r="AZ203">
        <v>0</v>
      </c>
      <c r="BA203">
        <v>0</v>
      </c>
      <c r="BB203">
        <v>0</v>
      </c>
      <c r="BC203">
        <v>0</v>
      </c>
      <c r="BD203">
        <v>0</v>
      </c>
      <c r="BE203">
        <v>0</v>
      </c>
      <c r="BF203">
        <v>0</v>
      </c>
      <c r="BG203" s="18">
        <v>2</v>
      </c>
      <c r="BH203" s="18">
        <v>0</v>
      </c>
      <c r="BI203" s="18">
        <v>32</v>
      </c>
      <c r="BJ203" s="18">
        <v>0</v>
      </c>
      <c r="BK203" s="18">
        <v>177</v>
      </c>
      <c r="BL203" s="18">
        <v>397</v>
      </c>
      <c r="BM203" s="18">
        <v>331</v>
      </c>
      <c r="BN203" s="18">
        <v>44</v>
      </c>
      <c r="BO203" s="18">
        <v>13</v>
      </c>
      <c r="BP203" s="18">
        <v>2260</v>
      </c>
      <c r="BQ203" s="18">
        <v>920</v>
      </c>
      <c r="BR203" s="18">
        <v>0</v>
      </c>
      <c r="BS203" s="18">
        <v>21</v>
      </c>
      <c r="BT203" s="18">
        <v>433</v>
      </c>
      <c r="BU203" s="18">
        <v>303</v>
      </c>
      <c r="BV203" s="18">
        <v>1427</v>
      </c>
      <c r="BW203" s="18">
        <v>5</v>
      </c>
      <c r="BX203" s="18">
        <v>1</v>
      </c>
      <c r="BY203" s="18">
        <v>0</v>
      </c>
    </row>
    <row r="204" spans="1:77" x14ac:dyDescent="0.25">
      <c r="A204" s="18" t="s">
        <v>463</v>
      </c>
      <c r="B204" s="18" t="s">
        <v>476</v>
      </c>
      <c r="C204" s="18" t="s">
        <v>477</v>
      </c>
      <c r="D204" s="1">
        <v>44739</v>
      </c>
      <c r="E204">
        <v>49</v>
      </c>
      <c r="F204">
        <v>1</v>
      </c>
      <c r="G204">
        <v>1</v>
      </c>
      <c r="H204">
        <v>0</v>
      </c>
      <c r="I204">
        <v>0</v>
      </c>
      <c r="J204">
        <v>45</v>
      </c>
      <c r="K204">
        <v>1</v>
      </c>
      <c r="L204">
        <v>1</v>
      </c>
      <c r="M204">
        <v>0</v>
      </c>
      <c r="N204">
        <v>1</v>
      </c>
      <c r="O204">
        <v>0</v>
      </c>
      <c r="P204">
        <v>0</v>
      </c>
      <c r="Q204">
        <v>0</v>
      </c>
      <c r="R204">
        <v>342</v>
      </c>
      <c r="S204">
        <v>327</v>
      </c>
      <c r="T204">
        <v>2</v>
      </c>
      <c r="U204">
        <v>4</v>
      </c>
      <c r="V204">
        <v>1</v>
      </c>
      <c r="W204">
        <v>433</v>
      </c>
      <c r="X204">
        <v>324</v>
      </c>
      <c r="Y204">
        <v>4</v>
      </c>
      <c r="Z204">
        <v>21</v>
      </c>
      <c r="AA204">
        <v>17</v>
      </c>
      <c r="AB204">
        <v>497</v>
      </c>
      <c r="AC204">
        <v>380</v>
      </c>
      <c r="AD204">
        <v>0</v>
      </c>
      <c r="AE204">
        <v>0</v>
      </c>
      <c r="AF204">
        <v>44</v>
      </c>
      <c r="AG204">
        <v>42</v>
      </c>
      <c r="AH204">
        <v>27</v>
      </c>
      <c r="AI204">
        <v>0</v>
      </c>
      <c r="AJ204">
        <v>5</v>
      </c>
      <c r="AK204">
        <v>1</v>
      </c>
      <c r="AL204">
        <v>9</v>
      </c>
      <c r="AM204">
        <v>8</v>
      </c>
      <c r="AN204">
        <v>0</v>
      </c>
      <c r="AO204">
        <v>0</v>
      </c>
      <c r="AP204">
        <v>0</v>
      </c>
      <c r="AQ204">
        <v>0</v>
      </c>
      <c r="AR204">
        <v>0</v>
      </c>
      <c r="AS204">
        <v>0</v>
      </c>
      <c r="AT204">
        <v>0</v>
      </c>
      <c r="AU204">
        <v>0</v>
      </c>
      <c r="AV204">
        <v>0</v>
      </c>
      <c r="AW204">
        <v>0</v>
      </c>
      <c r="AX204">
        <v>0</v>
      </c>
      <c r="AY204">
        <v>0</v>
      </c>
      <c r="AZ204">
        <v>0</v>
      </c>
      <c r="BA204">
        <v>0</v>
      </c>
      <c r="BB204">
        <v>0</v>
      </c>
      <c r="BC204">
        <v>0</v>
      </c>
      <c r="BD204">
        <v>0</v>
      </c>
      <c r="BE204">
        <v>0</v>
      </c>
      <c r="BF204">
        <v>0</v>
      </c>
      <c r="BG204" s="18">
        <v>1</v>
      </c>
      <c r="BH204" s="18">
        <v>0</v>
      </c>
      <c r="BI204" s="18">
        <v>47</v>
      </c>
      <c r="BJ204" s="18">
        <v>1</v>
      </c>
      <c r="BK204" s="18">
        <v>332</v>
      </c>
      <c r="BL204" s="18">
        <v>382</v>
      </c>
      <c r="BM204" s="18">
        <v>443</v>
      </c>
      <c r="BN204" s="18">
        <v>36</v>
      </c>
      <c r="BO204" s="18">
        <v>9</v>
      </c>
      <c r="BP204" s="18">
        <v>1957</v>
      </c>
      <c r="BQ204" s="18">
        <v>1214</v>
      </c>
      <c r="BR204" s="18">
        <v>0</v>
      </c>
      <c r="BS204" s="18">
        <v>4</v>
      </c>
      <c r="BT204" s="18">
        <v>156</v>
      </c>
      <c r="BU204" s="18">
        <v>164</v>
      </c>
      <c r="BV204" s="18">
        <v>1585</v>
      </c>
      <c r="BW204" s="18">
        <v>23</v>
      </c>
      <c r="BX204" s="18">
        <v>1</v>
      </c>
      <c r="BY204" s="18">
        <v>0</v>
      </c>
    </row>
    <row r="205" spans="1:77" x14ac:dyDescent="0.25">
      <c r="A205" s="18" t="s">
        <v>463</v>
      </c>
      <c r="B205" s="18" t="s">
        <v>478</v>
      </c>
      <c r="C205" s="18" t="s">
        <v>620</v>
      </c>
      <c r="D205" s="1">
        <v>44739</v>
      </c>
      <c r="E205">
        <v>87</v>
      </c>
      <c r="F205">
        <v>2</v>
      </c>
      <c r="G205">
        <v>1</v>
      </c>
      <c r="J205">
        <v>69</v>
      </c>
      <c r="L205">
        <v>3</v>
      </c>
      <c r="M205">
        <v>5</v>
      </c>
      <c r="N205">
        <v>1</v>
      </c>
      <c r="O205">
        <v>1</v>
      </c>
      <c r="R205">
        <v>345</v>
      </c>
      <c r="S205">
        <v>250</v>
      </c>
      <c r="T205">
        <v>45</v>
      </c>
      <c r="U205">
        <v>9</v>
      </c>
      <c r="V205">
        <v>6</v>
      </c>
      <c r="W205">
        <v>960</v>
      </c>
      <c r="X205">
        <v>539</v>
      </c>
      <c r="Y205">
        <v>12</v>
      </c>
      <c r="Z205">
        <v>54</v>
      </c>
      <c r="AA205">
        <v>96</v>
      </c>
      <c r="AB205">
        <v>552</v>
      </c>
      <c r="AC205">
        <v>275</v>
      </c>
      <c r="AD205">
        <v>64</v>
      </c>
      <c r="AE205">
        <v>32</v>
      </c>
      <c r="AF205">
        <v>69</v>
      </c>
      <c r="AG205">
        <v>114</v>
      </c>
      <c r="AH205">
        <v>40</v>
      </c>
      <c r="AJ205">
        <v>9</v>
      </c>
      <c r="AK205">
        <v>17</v>
      </c>
      <c r="AL205">
        <v>20</v>
      </c>
      <c r="AM205">
        <v>15</v>
      </c>
      <c r="AN205">
        <v>3</v>
      </c>
      <c r="BG205" s="18">
        <v>2</v>
      </c>
      <c r="BH205" s="18"/>
      <c r="BI205" s="18">
        <v>78</v>
      </c>
      <c r="BJ205" s="18">
        <v>1</v>
      </c>
      <c r="BK205" s="18">
        <v>284</v>
      </c>
      <c r="BL205" s="18">
        <v>769</v>
      </c>
      <c r="BM205" s="18">
        <v>377</v>
      </c>
      <c r="BN205" s="18">
        <v>78</v>
      </c>
      <c r="BO205" s="18">
        <v>17</v>
      </c>
      <c r="BP205" s="18">
        <v>3279</v>
      </c>
      <c r="BQ205" s="18">
        <v>957</v>
      </c>
      <c r="BR205" s="18"/>
      <c r="BS205" s="18">
        <v>94</v>
      </c>
      <c r="BT205" s="18">
        <v>369</v>
      </c>
      <c r="BU205" s="18">
        <v>882</v>
      </c>
      <c r="BV205" s="18">
        <v>1805</v>
      </c>
      <c r="BW205" s="18">
        <v>14</v>
      </c>
      <c r="BX205" s="18">
        <v>1</v>
      </c>
      <c r="BY205" s="18"/>
    </row>
    <row r="206" spans="1:77" x14ac:dyDescent="0.25">
      <c r="A206" s="18" t="s">
        <v>463</v>
      </c>
      <c r="B206" s="18" t="s">
        <v>470</v>
      </c>
      <c r="C206" s="18" t="s">
        <v>569</v>
      </c>
      <c r="D206" s="1">
        <v>44739</v>
      </c>
      <c r="E206">
        <v>187</v>
      </c>
      <c r="F206">
        <v>2</v>
      </c>
      <c r="G206">
        <v>2</v>
      </c>
      <c r="H206">
        <v>2</v>
      </c>
      <c r="I206">
        <v>2</v>
      </c>
      <c r="J206">
        <v>146</v>
      </c>
      <c r="K206">
        <v>6</v>
      </c>
      <c r="L206">
        <v>3</v>
      </c>
      <c r="M206">
        <v>3</v>
      </c>
      <c r="N206">
        <v>37</v>
      </c>
      <c r="O206">
        <v>24</v>
      </c>
      <c r="P206">
        <v>6</v>
      </c>
      <c r="Q206">
        <v>0</v>
      </c>
      <c r="R206">
        <v>1003</v>
      </c>
      <c r="S206">
        <v>860</v>
      </c>
      <c r="T206">
        <v>57</v>
      </c>
      <c r="U206">
        <v>9</v>
      </c>
      <c r="V206">
        <v>14</v>
      </c>
      <c r="W206">
        <v>1950</v>
      </c>
      <c r="X206">
        <v>1353</v>
      </c>
      <c r="Y206">
        <v>79</v>
      </c>
      <c r="Z206">
        <v>97</v>
      </c>
      <c r="AA206">
        <v>40</v>
      </c>
      <c r="AB206">
        <v>1723</v>
      </c>
      <c r="AC206">
        <v>1158</v>
      </c>
      <c r="AD206">
        <v>89</v>
      </c>
      <c r="AE206">
        <v>140</v>
      </c>
      <c r="AF206">
        <v>48</v>
      </c>
      <c r="AG206">
        <v>311</v>
      </c>
      <c r="AH206">
        <v>168</v>
      </c>
      <c r="AI206">
        <v>3</v>
      </c>
      <c r="AJ206">
        <v>23</v>
      </c>
      <c r="AK206">
        <v>14</v>
      </c>
      <c r="AL206">
        <v>100</v>
      </c>
      <c r="AM206">
        <v>79</v>
      </c>
      <c r="AN206">
        <v>5</v>
      </c>
      <c r="AO206">
        <v>1</v>
      </c>
      <c r="AP206">
        <v>0</v>
      </c>
      <c r="AQ206">
        <v>0</v>
      </c>
      <c r="AR206">
        <v>0</v>
      </c>
      <c r="AS206">
        <v>0</v>
      </c>
      <c r="AT206">
        <v>0</v>
      </c>
      <c r="AU206">
        <v>0</v>
      </c>
      <c r="AV206">
        <v>0</v>
      </c>
      <c r="AW206">
        <v>0</v>
      </c>
      <c r="AX206">
        <v>0</v>
      </c>
      <c r="AY206">
        <v>0</v>
      </c>
      <c r="AZ206">
        <v>0</v>
      </c>
      <c r="BA206">
        <v>0</v>
      </c>
      <c r="BB206">
        <v>0</v>
      </c>
      <c r="BC206">
        <v>0</v>
      </c>
      <c r="BD206">
        <v>0</v>
      </c>
      <c r="BE206">
        <v>0</v>
      </c>
      <c r="BF206">
        <v>0</v>
      </c>
      <c r="BG206" s="18">
        <v>2</v>
      </c>
      <c r="BH206" s="18">
        <v>2</v>
      </c>
      <c r="BI206" s="18">
        <v>170</v>
      </c>
      <c r="BJ206" s="18">
        <v>29</v>
      </c>
      <c r="BK206" s="18">
        <v>915</v>
      </c>
      <c r="BL206" s="18">
        <v>1675</v>
      </c>
      <c r="BM206" s="18">
        <v>1415</v>
      </c>
      <c r="BN206" s="18">
        <v>261</v>
      </c>
      <c r="BO206" s="18">
        <v>89</v>
      </c>
      <c r="BP206" s="18">
        <v>9645</v>
      </c>
      <c r="BQ206" s="18">
        <v>4535</v>
      </c>
      <c r="BR206" s="18">
        <v>0</v>
      </c>
      <c r="BS206" s="18">
        <v>226</v>
      </c>
      <c r="BT206" s="18">
        <v>1908</v>
      </c>
      <c r="BU206" s="18">
        <v>525</v>
      </c>
      <c r="BV206" s="18">
        <v>6657</v>
      </c>
      <c r="BW206" s="18">
        <v>56</v>
      </c>
      <c r="BX206" s="18">
        <v>1</v>
      </c>
      <c r="BY206" s="18">
        <v>0</v>
      </c>
    </row>
    <row r="207" spans="1:77" x14ac:dyDescent="0.25">
      <c r="A207" s="18" t="s">
        <v>463</v>
      </c>
      <c r="B207" s="18" t="s">
        <v>464</v>
      </c>
      <c r="C207" s="18" t="s">
        <v>709</v>
      </c>
      <c r="D207" s="1">
        <v>44739</v>
      </c>
      <c r="E207">
        <v>111</v>
      </c>
      <c r="F207">
        <v>3</v>
      </c>
      <c r="G207">
        <v>3</v>
      </c>
      <c r="H207">
        <v>2</v>
      </c>
      <c r="I207">
        <v>2</v>
      </c>
      <c r="J207">
        <v>89</v>
      </c>
      <c r="K207">
        <v>2</v>
      </c>
      <c r="L207">
        <v>8</v>
      </c>
      <c r="M207">
        <v>0</v>
      </c>
      <c r="N207">
        <v>10</v>
      </c>
      <c r="O207">
        <v>10</v>
      </c>
      <c r="P207">
        <v>0</v>
      </c>
      <c r="Q207">
        <v>0</v>
      </c>
      <c r="R207">
        <v>512</v>
      </c>
      <c r="S207">
        <v>459</v>
      </c>
      <c r="T207">
        <v>20</v>
      </c>
      <c r="U207">
        <v>15</v>
      </c>
      <c r="V207">
        <v>0</v>
      </c>
      <c r="W207">
        <v>837</v>
      </c>
      <c r="X207">
        <v>617</v>
      </c>
      <c r="Y207">
        <v>12</v>
      </c>
      <c r="Z207">
        <v>81</v>
      </c>
      <c r="AA207">
        <v>7</v>
      </c>
      <c r="AB207">
        <v>1080</v>
      </c>
      <c r="AC207">
        <v>792</v>
      </c>
      <c r="AD207">
        <v>11</v>
      </c>
      <c r="AE207">
        <v>133</v>
      </c>
      <c r="AF207">
        <v>23</v>
      </c>
      <c r="AG207">
        <v>190</v>
      </c>
      <c r="AH207">
        <v>131</v>
      </c>
      <c r="AI207">
        <v>1</v>
      </c>
      <c r="AJ207">
        <v>16</v>
      </c>
      <c r="AK207">
        <v>1</v>
      </c>
      <c r="AL207">
        <v>33</v>
      </c>
      <c r="AM207">
        <v>31</v>
      </c>
      <c r="AN207">
        <v>1</v>
      </c>
      <c r="AO207">
        <v>1</v>
      </c>
      <c r="AP207">
        <v>0</v>
      </c>
      <c r="AQ207">
        <v>0</v>
      </c>
      <c r="AR207">
        <v>0</v>
      </c>
      <c r="AS207">
        <v>0</v>
      </c>
      <c r="AT207">
        <v>0</v>
      </c>
      <c r="AU207">
        <v>0</v>
      </c>
      <c r="AV207">
        <v>0</v>
      </c>
      <c r="AW207">
        <v>0</v>
      </c>
      <c r="AX207">
        <v>0</v>
      </c>
      <c r="AY207">
        <v>0</v>
      </c>
      <c r="AZ207">
        <v>0</v>
      </c>
      <c r="BA207">
        <v>0</v>
      </c>
      <c r="BB207">
        <v>0</v>
      </c>
      <c r="BC207">
        <v>0</v>
      </c>
      <c r="BD207">
        <v>0</v>
      </c>
      <c r="BE207">
        <v>0</v>
      </c>
      <c r="BF207">
        <v>0</v>
      </c>
      <c r="BG207" s="18">
        <v>3</v>
      </c>
      <c r="BH207" s="18">
        <v>2</v>
      </c>
      <c r="BI207" s="18">
        <v>99</v>
      </c>
      <c r="BJ207" s="18">
        <v>10</v>
      </c>
      <c r="BK207" s="18">
        <v>473</v>
      </c>
      <c r="BL207" s="18">
        <v>725</v>
      </c>
      <c r="BM207" s="18">
        <v>896</v>
      </c>
      <c r="BN207" s="18">
        <v>167</v>
      </c>
      <c r="BO207" s="18">
        <v>31</v>
      </c>
      <c r="BP207" s="18">
        <v>5121</v>
      </c>
      <c r="BQ207" s="18">
        <v>3152</v>
      </c>
      <c r="BR207" s="18">
        <v>0</v>
      </c>
      <c r="BS207" s="18">
        <v>46</v>
      </c>
      <c r="BT207" s="18">
        <v>874</v>
      </c>
      <c r="BU207" s="18">
        <v>158</v>
      </c>
      <c r="BV207" s="18">
        <v>3930</v>
      </c>
      <c r="BW207" s="18">
        <v>47</v>
      </c>
      <c r="BX207" s="18">
        <v>1</v>
      </c>
      <c r="BY207" s="18">
        <v>1</v>
      </c>
    </row>
    <row r="208" spans="1:77" x14ac:dyDescent="0.25">
      <c r="A208" s="18" t="s">
        <v>463</v>
      </c>
      <c r="B208" s="18" t="s">
        <v>464</v>
      </c>
      <c r="C208" s="18" t="s">
        <v>710</v>
      </c>
      <c r="D208" s="1">
        <v>44739</v>
      </c>
      <c r="E208">
        <v>149</v>
      </c>
      <c r="F208">
        <v>4</v>
      </c>
      <c r="G208">
        <v>4</v>
      </c>
      <c r="H208">
        <v>0</v>
      </c>
      <c r="I208">
        <v>0</v>
      </c>
      <c r="J208">
        <v>127</v>
      </c>
      <c r="K208">
        <v>4</v>
      </c>
      <c r="L208">
        <v>4</v>
      </c>
      <c r="M208">
        <v>1</v>
      </c>
      <c r="N208">
        <v>16</v>
      </c>
      <c r="O208">
        <v>15</v>
      </c>
      <c r="P208">
        <v>0</v>
      </c>
      <c r="Q208">
        <v>0</v>
      </c>
      <c r="R208">
        <v>714</v>
      </c>
      <c r="S208">
        <v>650</v>
      </c>
      <c r="T208">
        <v>15</v>
      </c>
      <c r="U208">
        <v>13</v>
      </c>
      <c r="V208">
        <v>6</v>
      </c>
      <c r="W208">
        <v>933</v>
      </c>
      <c r="X208">
        <v>613</v>
      </c>
      <c r="Y208">
        <v>38</v>
      </c>
      <c r="Z208">
        <v>74</v>
      </c>
      <c r="AA208">
        <v>29</v>
      </c>
      <c r="AB208">
        <v>1214</v>
      </c>
      <c r="AC208">
        <v>854</v>
      </c>
      <c r="AD208">
        <v>21</v>
      </c>
      <c r="AE208">
        <v>37</v>
      </c>
      <c r="AF208">
        <v>133</v>
      </c>
      <c r="AG208">
        <v>154</v>
      </c>
      <c r="AH208">
        <v>106</v>
      </c>
      <c r="AI208">
        <v>4</v>
      </c>
      <c r="AJ208">
        <v>15</v>
      </c>
      <c r="AK208">
        <v>1</v>
      </c>
      <c r="AL208">
        <v>53</v>
      </c>
      <c r="AM208">
        <v>46</v>
      </c>
      <c r="AN208">
        <v>1</v>
      </c>
      <c r="AO208">
        <v>1</v>
      </c>
      <c r="AP208">
        <v>1</v>
      </c>
      <c r="AQ208">
        <v>0</v>
      </c>
      <c r="AR208">
        <v>0</v>
      </c>
      <c r="AS208">
        <v>0</v>
      </c>
      <c r="AT208">
        <v>0</v>
      </c>
      <c r="AU208">
        <v>0</v>
      </c>
      <c r="AV208">
        <v>0</v>
      </c>
      <c r="AW208">
        <v>0</v>
      </c>
      <c r="AX208">
        <v>0</v>
      </c>
      <c r="AY208">
        <v>0</v>
      </c>
      <c r="AZ208">
        <v>0</v>
      </c>
      <c r="BA208">
        <v>0</v>
      </c>
      <c r="BB208">
        <v>0</v>
      </c>
      <c r="BC208">
        <v>0</v>
      </c>
      <c r="BD208">
        <v>0</v>
      </c>
      <c r="BE208">
        <v>0</v>
      </c>
      <c r="BF208">
        <v>0</v>
      </c>
      <c r="BG208" s="18">
        <v>4</v>
      </c>
      <c r="BH208" s="18">
        <v>0</v>
      </c>
      <c r="BI208" s="18">
        <v>139</v>
      </c>
      <c r="BJ208" s="18">
        <v>16</v>
      </c>
      <c r="BK208" s="18">
        <v>673</v>
      </c>
      <c r="BL208" s="18">
        <v>757</v>
      </c>
      <c r="BM208" s="18">
        <v>997</v>
      </c>
      <c r="BN208" s="18">
        <v>132</v>
      </c>
      <c r="BO208" s="18">
        <v>50</v>
      </c>
      <c r="BP208" s="18">
        <v>5184</v>
      </c>
      <c r="BQ208" s="18">
        <v>2874</v>
      </c>
      <c r="BR208" s="18">
        <v>0</v>
      </c>
      <c r="BS208" s="18">
        <v>50</v>
      </c>
      <c r="BT208" s="18">
        <v>633</v>
      </c>
      <c r="BU208" s="18">
        <v>562</v>
      </c>
      <c r="BV208" s="18">
        <v>3787</v>
      </c>
      <c r="BW208" s="18">
        <v>48</v>
      </c>
      <c r="BX208" s="18">
        <v>1</v>
      </c>
      <c r="BY208" s="18">
        <v>0</v>
      </c>
    </row>
    <row r="209" spans="1:77" x14ac:dyDescent="0.25">
      <c r="A209" s="18" t="s">
        <v>571</v>
      </c>
      <c r="B209" s="18" t="s">
        <v>572</v>
      </c>
      <c r="C209" s="18" t="s">
        <v>715</v>
      </c>
      <c r="D209" s="1">
        <v>44739</v>
      </c>
      <c r="E209">
        <v>97</v>
      </c>
      <c r="F209">
        <v>3</v>
      </c>
      <c r="G209">
        <v>3</v>
      </c>
      <c r="H209">
        <v>0</v>
      </c>
      <c r="I209">
        <v>0</v>
      </c>
      <c r="J209">
        <v>59</v>
      </c>
      <c r="K209">
        <v>6</v>
      </c>
      <c r="L209">
        <v>6</v>
      </c>
      <c r="M209">
        <v>2</v>
      </c>
      <c r="N209">
        <v>0</v>
      </c>
      <c r="O209">
        <v>0</v>
      </c>
      <c r="P209">
        <v>0</v>
      </c>
      <c r="Q209">
        <v>0</v>
      </c>
      <c r="R209">
        <v>122</v>
      </c>
      <c r="S209">
        <v>81</v>
      </c>
      <c r="T209">
        <v>7</v>
      </c>
      <c r="U209">
        <v>0</v>
      </c>
      <c r="V209">
        <v>8</v>
      </c>
      <c r="W209">
        <v>1176</v>
      </c>
      <c r="X209">
        <v>694</v>
      </c>
      <c r="Y209">
        <v>65</v>
      </c>
      <c r="Z209">
        <v>85</v>
      </c>
      <c r="AA209">
        <v>27</v>
      </c>
      <c r="AB209">
        <v>606</v>
      </c>
      <c r="AC209">
        <v>354</v>
      </c>
      <c r="AD209">
        <v>27</v>
      </c>
      <c r="AE209">
        <v>73</v>
      </c>
      <c r="AF209">
        <v>32</v>
      </c>
      <c r="AG209">
        <v>316</v>
      </c>
      <c r="AH209">
        <v>133</v>
      </c>
      <c r="AI209">
        <v>11</v>
      </c>
      <c r="AJ209">
        <v>44</v>
      </c>
      <c r="AK209">
        <v>21</v>
      </c>
      <c r="AL209">
        <v>43</v>
      </c>
      <c r="AM209">
        <v>39</v>
      </c>
      <c r="AN209">
        <v>1</v>
      </c>
      <c r="AO209">
        <v>0</v>
      </c>
      <c r="AP209">
        <v>0</v>
      </c>
      <c r="AQ209">
        <v>0</v>
      </c>
      <c r="AR209">
        <v>0</v>
      </c>
      <c r="AS209">
        <v>0</v>
      </c>
      <c r="AT209">
        <v>0</v>
      </c>
      <c r="AU209">
        <v>0</v>
      </c>
      <c r="AV209">
        <v>0</v>
      </c>
      <c r="AW209">
        <v>0</v>
      </c>
      <c r="AX209">
        <v>0</v>
      </c>
      <c r="AY209">
        <v>0</v>
      </c>
      <c r="AZ209">
        <v>0</v>
      </c>
      <c r="BA209">
        <v>0</v>
      </c>
      <c r="BB209">
        <v>0</v>
      </c>
      <c r="BC209">
        <v>0</v>
      </c>
      <c r="BD209">
        <v>0</v>
      </c>
      <c r="BE209">
        <v>0</v>
      </c>
      <c r="BF209">
        <v>0</v>
      </c>
      <c r="BG209" s="18">
        <v>3</v>
      </c>
      <c r="BH209" s="18">
        <v>0</v>
      </c>
      <c r="BI209" s="18">
        <v>82</v>
      </c>
      <c r="BJ209" s="18">
        <v>0</v>
      </c>
      <c r="BK209" s="18">
        <v>105</v>
      </c>
      <c r="BL209" s="18">
        <v>948</v>
      </c>
      <c r="BM209" s="18">
        <v>452</v>
      </c>
      <c r="BN209" s="18">
        <v>222</v>
      </c>
      <c r="BO209" s="18">
        <v>41</v>
      </c>
      <c r="BP209" s="18">
        <v>8023</v>
      </c>
      <c r="BQ209" s="18">
        <v>3360</v>
      </c>
      <c r="BR209" s="18">
        <v>0</v>
      </c>
      <c r="BS209" s="18">
        <v>107</v>
      </c>
      <c r="BT209" s="18">
        <v>1674</v>
      </c>
      <c r="BU209" s="18">
        <v>560</v>
      </c>
      <c r="BV209" s="18">
        <v>5320</v>
      </c>
      <c r="BW209" s="18">
        <v>15</v>
      </c>
      <c r="BX209" s="18">
        <v>1</v>
      </c>
      <c r="BY209" s="18">
        <v>0</v>
      </c>
    </row>
    <row r="210" spans="1:77" x14ac:dyDescent="0.25">
      <c r="A210" s="18" t="s">
        <v>571</v>
      </c>
      <c r="B210" s="18" t="s">
        <v>575</v>
      </c>
      <c r="C210" s="18" t="s">
        <v>576</v>
      </c>
      <c r="D210" s="1">
        <v>44739</v>
      </c>
      <c r="E210">
        <v>167</v>
      </c>
      <c r="F210">
        <v>3</v>
      </c>
      <c r="G210">
        <v>3</v>
      </c>
      <c r="H210">
        <v>1</v>
      </c>
      <c r="I210">
        <v>0</v>
      </c>
      <c r="J210">
        <v>114</v>
      </c>
      <c r="K210">
        <v>4</v>
      </c>
      <c r="L210">
        <v>10</v>
      </c>
      <c r="M210">
        <v>6</v>
      </c>
      <c r="N210">
        <v>37</v>
      </c>
      <c r="O210">
        <v>35</v>
      </c>
      <c r="P210">
        <v>0</v>
      </c>
      <c r="Q210">
        <v>0</v>
      </c>
      <c r="R210">
        <v>426</v>
      </c>
      <c r="S210">
        <v>341</v>
      </c>
      <c r="T210">
        <v>16</v>
      </c>
      <c r="U210">
        <v>10</v>
      </c>
      <c r="V210">
        <v>4</v>
      </c>
      <c r="W210">
        <v>1361</v>
      </c>
      <c r="X210">
        <v>764</v>
      </c>
      <c r="Y210">
        <v>35</v>
      </c>
      <c r="Z210">
        <v>151</v>
      </c>
      <c r="AA210">
        <v>32</v>
      </c>
      <c r="AB210">
        <v>842</v>
      </c>
      <c r="AC210">
        <v>542</v>
      </c>
      <c r="AD210">
        <v>10</v>
      </c>
      <c r="AE210">
        <v>80</v>
      </c>
      <c r="AF210">
        <v>40</v>
      </c>
      <c r="AG210">
        <v>283</v>
      </c>
      <c r="AH210">
        <v>123</v>
      </c>
      <c r="AI210">
        <v>3</v>
      </c>
      <c r="AJ210">
        <v>42</v>
      </c>
      <c r="AK210">
        <v>11</v>
      </c>
      <c r="AL210">
        <v>109</v>
      </c>
      <c r="AM210">
        <v>88</v>
      </c>
      <c r="AN210">
        <v>4</v>
      </c>
      <c r="AO210">
        <v>3</v>
      </c>
      <c r="AP210">
        <v>0</v>
      </c>
      <c r="AQ210">
        <v>0</v>
      </c>
      <c r="AR210">
        <v>0</v>
      </c>
      <c r="AS210">
        <v>0</v>
      </c>
      <c r="AT210">
        <v>0</v>
      </c>
      <c r="AU210">
        <v>0</v>
      </c>
      <c r="AV210">
        <v>0</v>
      </c>
      <c r="AW210">
        <v>0</v>
      </c>
      <c r="AX210">
        <v>0</v>
      </c>
      <c r="AY210">
        <v>0</v>
      </c>
      <c r="AZ210">
        <v>0</v>
      </c>
      <c r="BA210">
        <v>0</v>
      </c>
      <c r="BB210">
        <v>0</v>
      </c>
      <c r="BC210">
        <v>0</v>
      </c>
      <c r="BD210">
        <v>0</v>
      </c>
      <c r="BE210">
        <v>0</v>
      </c>
      <c r="BF210">
        <v>0</v>
      </c>
      <c r="BG210" s="18">
        <v>3</v>
      </c>
      <c r="BH210" s="18">
        <v>0</v>
      </c>
      <c r="BI210" s="18">
        <v>140</v>
      </c>
      <c r="BJ210" s="18">
        <v>36</v>
      </c>
      <c r="BK210" s="18">
        <v>384</v>
      </c>
      <c r="BL210" s="18">
        <v>1078</v>
      </c>
      <c r="BM210" s="18">
        <v>692</v>
      </c>
      <c r="BN210" s="18">
        <v>207</v>
      </c>
      <c r="BO210" s="18">
        <v>100</v>
      </c>
      <c r="BP210" s="18">
        <v>6119</v>
      </c>
      <c r="BQ210" s="18">
        <v>2759</v>
      </c>
      <c r="BR210" s="18">
        <v>0</v>
      </c>
      <c r="BS210" s="18">
        <v>60</v>
      </c>
      <c r="BT210" s="18">
        <v>1235</v>
      </c>
      <c r="BU210" s="18">
        <v>486</v>
      </c>
      <c r="BV210" s="18">
        <v>4082</v>
      </c>
      <c r="BW210" s="18">
        <v>39</v>
      </c>
      <c r="BX210" s="18">
        <v>1</v>
      </c>
      <c r="BY210" s="18">
        <v>0</v>
      </c>
    </row>
    <row r="211" spans="1:77" x14ac:dyDescent="0.25">
      <c r="A211" s="18" t="s">
        <v>571</v>
      </c>
      <c r="B211" s="18" t="s">
        <v>573</v>
      </c>
      <c r="C211" s="18" t="s">
        <v>577</v>
      </c>
      <c r="D211" s="1">
        <v>44739</v>
      </c>
      <c r="E211">
        <v>174</v>
      </c>
      <c r="F211">
        <v>2</v>
      </c>
      <c r="G211">
        <v>2</v>
      </c>
      <c r="H211">
        <v>0</v>
      </c>
      <c r="I211">
        <v>0</v>
      </c>
      <c r="J211">
        <v>110</v>
      </c>
      <c r="K211">
        <v>16</v>
      </c>
      <c r="L211">
        <v>9</v>
      </c>
      <c r="M211">
        <v>2</v>
      </c>
      <c r="N211">
        <v>5</v>
      </c>
      <c r="O211">
        <v>4</v>
      </c>
      <c r="P211">
        <v>0</v>
      </c>
      <c r="Q211">
        <v>0</v>
      </c>
      <c r="R211">
        <v>322</v>
      </c>
      <c r="S211">
        <v>231</v>
      </c>
      <c r="T211">
        <v>18</v>
      </c>
      <c r="U211">
        <v>2</v>
      </c>
      <c r="V211">
        <v>2</v>
      </c>
      <c r="W211">
        <v>1843</v>
      </c>
      <c r="X211">
        <v>1070</v>
      </c>
      <c r="Y211">
        <v>168</v>
      </c>
      <c r="Z211">
        <v>98</v>
      </c>
      <c r="AA211">
        <v>30</v>
      </c>
      <c r="AB211">
        <v>856</v>
      </c>
      <c r="AC211">
        <v>534</v>
      </c>
      <c r="AD211">
        <v>85</v>
      </c>
      <c r="AE211">
        <v>32</v>
      </c>
      <c r="AF211">
        <v>21</v>
      </c>
      <c r="AG211">
        <v>424</v>
      </c>
      <c r="AH211">
        <v>209</v>
      </c>
      <c r="AI211">
        <v>12</v>
      </c>
      <c r="AJ211">
        <v>50</v>
      </c>
      <c r="AK211">
        <v>8</v>
      </c>
      <c r="AL211">
        <v>36</v>
      </c>
      <c r="AM211">
        <v>26</v>
      </c>
      <c r="AN211">
        <v>3</v>
      </c>
      <c r="AO211">
        <v>0</v>
      </c>
      <c r="AP211">
        <v>0</v>
      </c>
      <c r="AQ211">
        <v>0</v>
      </c>
      <c r="AR211">
        <v>0</v>
      </c>
      <c r="AS211">
        <v>0</v>
      </c>
      <c r="AT211">
        <v>0</v>
      </c>
      <c r="AU211">
        <v>0</v>
      </c>
      <c r="AV211">
        <v>0</v>
      </c>
      <c r="AW211">
        <v>0</v>
      </c>
      <c r="AX211">
        <v>0</v>
      </c>
      <c r="AY211">
        <v>0</v>
      </c>
      <c r="AZ211">
        <v>0</v>
      </c>
      <c r="BA211">
        <v>0</v>
      </c>
      <c r="BB211">
        <v>0</v>
      </c>
      <c r="BC211">
        <v>0</v>
      </c>
      <c r="BD211">
        <v>0</v>
      </c>
      <c r="BE211">
        <v>0</v>
      </c>
      <c r="BF211">
        <v>0</v>
      </c>
      <c r="BG211" s="18">
        <v>2</v>
      </c>
      <c r="BH211" s="18">
        <v>0</v>
      </c>
      <c r="BI211" s="18">
        <v>141</v>
      </c>
      <c r="BJ211" s="18">
        <v>5</v>
      </c>
      <c r="BK211" s="18">
        <v>287</v>
      </c>
      <c r="BL211" s="18">
        <v>1484</v>
      </c>
      <c r="BM211" s="18">
        <v>695</v>
      </c>
      <c r="BN211" s="18">
        <v>329</v>
      </c>
      <c r="BO211" s="18">
        <v>31</v>
      </c>
      <c r="BP211" s="18">
        <v>10452</v>
      </c>
      <c r="BQ211" s="18">
        <v>4395</v>
      </c>
      <c r="BR211" s="18">
        <v>0</v>
      </c>
      <c r="BS211" s="18">
        <v>217</v>
      </c>
      <c r="BT211" s="18">
        <v>2440</v>
      </c>
      <c r="BU211" s="18">
        <v>669</v>
      </c>
      <c r="BV211" s="18">
        <v>6619</v>
      </c>
      <c r="BW211" s="18">
        <v>39</v>
      </c>
      <c r="BX211" s="18">
        <v>1</v>
      </c>
      <c r="BY211" s="18">
        <v>0</v>
      </c>
    </row>
    <row r="212" spans="1:77" x14ac:dyDescent="0.25">
      <c r="A212" s="18" t="s">
        <v>571</v>
      </c>
      <c r="B212" s="18" t="s">
        <v>721</v>
      </c>
      <c r="C212" s="18" t="s">
        <v>722</v>
      </c>
      <c r="D212" s="1">
        <v>44739</v>
      </c>
      <c r="E212">
        <v>41</v>
      </c>
      <c r="F212">
        <v>2</v>
      </c>
      <c r="G212">
        <v>2</v>
      </c>
      <c r="H212">
        <v>0</v>
      </c>
      <c r="I212">
        <v>0</v>
      </c>
      <c r="J212">
        <v>28</v>
      </c>
      <c r="K212">
        <v>0</v>
      </c>
      <c r="L212">
        <v>4</v>
      </c>
      <c r="M212">
        <v>0</v>
      </c>
      <c r="N212">
        <v>0</v>
      </c>
      <c r="O212">
        <v>0</v>
      </c>
      <c r="P212">
        <v>0</v>
      </c>
      <c r="Q212">
        <v>0</v>
      </c>
      <c r="R212">
        <v>183</v>
      </c>
      <c r="S212">
        <v>147</v>
      </c>
      <c r="T212">
        <v>15</v>
      </c>
      <c r="U212">
        <v>3</v>
      </c>
      <c r="V212">
        <v>3</v>
      </c>
      <c r="W212">
        <v>392</v>
      </c>
      <c r="X212">
        <v>219</v>
      </c>
      <c r="Y212">
        <v>12</v>
      </c>
      <c r="Z212">
        <v>41</v>
      </c>
      <c r="AA212">
        <v>9</v>
      </c>
      <c r="AB212">
        <v>309</v>
      </c>
      <c r="AC212">
        <v>162</v>
      </c>
      <c r="AD212">
        <v>4</v>
      </c>
      <c r="AE212">
        <v>50</v>
      </c>
      <c r="AF212">
        <v>32</v>
      </c>
      <c r="AG212">
        <v>96</v>
      </c>
      <c r="AH212">
        <v>59</v>
      </c>
      <c r="AI212">
        <v>2</v>
      </c>
      <c r="AJ212">
        <v>9</v>
      </c>
      <c r="AK212">
        <v>3</v>
      </c>
      <c r="AL212">
        <v>22</v>
      </c>
      <c r="AM212">
        <v>17</v>
      </c>
      <c r="AN212">
        <v>3</v>
      </c>
      <c r="AO212">
        <v>1</v>
      </c>
      <c r="AP212">
        <v>0</v>
      </c>
      <c r="AQ212">
        <v>0</v>
      </c>
      <c r="AR212">
        <v>0</v>
      </c>
      <c r="AS212">
        <v>0</v>
      </c>
      <c r="AT212">
        <v>0</v>
      </c>
      <c r="AU212">
        <v>0</v>
      </c>
      <c r="AV212">
        <v>0</v>
      </c>
      <c r="AW212">
        <v>0</v>
      </c>
      <c r="AX212">
        <v>0</v>
      </c>
      <c r="AY212">
        <v>0</v>
      </c>
      <c r="AZ212">
        <v>0</v>
      </c>
      <c r="BA212">
        <v>0</v>
      </c>
      <c r="BB212">
        <v>0</v>
      </c>
      <c r="BC212">
        <v>0</v>
      </c>
      <c r="BD212">
        <v>0</v>
      </c>
      <c r="BE212">
        <v>0</v>
      </c>
      <c r="BF212">
        <v>0</v>
      </c>
      <c r="BG212" s="18">
        <v>2</v>
      </c>
      <c r="BH212" s="18">
        <v>0</v>
      </c>
      <c r="BI212" s="18">
        <v>37</v>
      </c>
      <c r="BJ212" s="18">
        <v>0</v>
      </c>
      <c r="BK212" s="18">
        <v>158</v>
      </c>
      <c r="BL212" s="18">
        <v>312</v>
      </c>
      <c r="BM212" s="18">
        <v>219</v>
      </c>
      <c r="BN212" s="18">
        <v>80</v>
      </c>
      <c r="BO212" s="18">
        <v>18</v>
      </c>
      <c r="BP212" s="18">
        <v>3277</v>
      </c>
      <c r="BQ212" s="18">
        <v>1418</v>
      </c>
      <c r="BR212" s="18">
        <v>0</v>
      </c>
      <c r="BS212" s="18">
        <v>48</v>
      </c>
      <c r="BT212" s="18">
        <v>756</v>
      </c>
      <c r="BU212" s="18">
        <v>322</v>
      </c>
      <c r="BV212" s="18">
        <v>2030</v>
      </c>
      <c r="BW212" s="18">
        <v>14</v>
      </c>
      <c r="BX212" s="18">
        <v>1</v>
      </c>
      <c r="BY212" s="18">
        <v>0</v>
      </c>
    </row>
    <row r="213" spans="1:77" x14ac:dyDescent="0.25">
      <c r="A213" s="18" t="s">
        <v>571</v>
      </c>
      <c r="B213" s="18" t="s">
        <v>721</v>
      </c>
      <c r="C213" s="18" t="s">
        <v>723</v>
      </c>
      <c r="D213" s="1">
        <v>44739</v>
      </c>
      <c r="E213">
        <v>107</v>
      </c>
      <c r="F213">
        <v>1</v>
      </c>
      <c r="G213">
        <v>1</v>
      </c>
      <c r="H213">
        <v>0</v>
      </c>
      <c r="I213">
        <v>0</v>
      </c>
      <c r="J213">
        <v>67</v>
      </c>
      <c r="K213">
        <v>2</v>
      </c>
      <c r="L213">
        <v>7</v>
      </c>
      <c r="M213">
        <v>3</v>
      </c>
      <c r="N213">
        <v>6</v>
      </c>
      <c r="O213">
        <v>5</v>
      </c>
      <c r="P213">
        <v>0</v>
      </c>
      <c r="Q213">
        <v>0</v>
      </c>
      <c r="R213">
        <v>231</v>
      </c>
      <c r="S213">
        <v>174</v>
      </c>
      <c r="T213">
        <v>17</v>
      </c>
      <c r="U213">
        <v>3</v>
      </c>
      <c r="V213">
        <v>5</v>
      </c>
      <c r="W213">
        <v>914</v>
      </c>
      <c r="X213">
        <v>536</v>
      </c>
      <c r="Y213">
        <v>32</v>
      </c>
      <c r="Z213">
        <v>97</v>
      </c>
      <c r="AA213">
        <v>18</v>
      </c>
      <c r="AB213">
        <v>604</v>
      </c>
      <c r="AC213">
        <v>329</v>
      </c>
      <c r="AD213">
        <v>10</v>
      </c>
      <c r="AE213">
        <v>83</v>
      </c>
      <c r="AF213">
        <v>79</v>
      </c>
      <c r="AG213">
        <v>269</v>
      </c>
      <c r="AH213">
        <v>137</v>
      </c>
      <c r="AI213">
        <v>3</v>
      </c>
      <c r="AJ213">
        <v>39</v>
      </c>
      <c r="AK213">
        <v>9</v>
      </c>
      <c r="AL213">
        <v>35</v>
      </c>
      <c r="AM213">
        <v>26</v>
      </c>
      <c r="AN213">
        <v>2</v>
      </c>
      <c r="AO213">
        <v>1</v>
      </c>
      <c r="AP213">
        <v>0</v>
      </c>
      <c r="AQ213">
        <v>0</v>
      </c>
      <c r="AR213">
        <v>0</v>
      </c>
      <c r="AS213">
        <v>0</v>
      </c>
      <c r="AT213">
        <v>0</v>
      </c>
      <c r="AU213">
        <v>0</v>
      </c>
      <c r="AV213">
        <v>0</v>
      </c>
      <c r="AW213">
        <v>0</v>
      </c>
      <c r="AX213">
        <v>0</v>
      </c>
      <c r="AY213">
        <v>0</v>
      </c>
      <c r="AZ213">
        <v>0</v>
      </c>
      <c r="BA213">
        <v>0</v>
      </c>
      <c r="BB213">
        <v>0</v>
      </c>
      <c r="BC213">
        <v>0</v>
      </c>
      <c r="BD213">
        <v>0</v>
      </c>
      <c r="BE213">
        <v>0</v>
      </c>
      <c r="BF213">
        <v>0</v>
      </c>
      <c r="BG213" s="18">
        <v>1</v>
      </c>
      <c r="BH213" s="18">
        <v>0</v>
      </c>
      <c r="BI213" s="18">
        <v>89</v>
      </c>
      <c r="BJ213" s="18">
        <v>6</v>
      </c>
      <c r="BK213" s="18">
        <v>201</v>
      </c>
      <c r="BL213" s="18">
        <v>738</v>
      </c>
      <c r="BM213" s="18">
        <v>421</v>
      </c>
      <c r="BN213" s="18">
        <v>203</v>
      </c>
      <c r="BO213" s="18">
        <v>31</v>
      </c>
      <c r="BP213" s="18">
        <v>5397</v>
      </c>
      <c r="BQ213" s="18">
        <v>2168</v>
      </c>
      <c r="BR213" s="18">
        <v>0</v>
      </c>
      <c r="BS213" s="18">
        <v>62</v>
      </c>
      <c r="BT213" s="18">
        <v>1213</v>
      </c>
      <c r="BU213" s="18">
        <v>546</v>
      </c>
      <c r="BV213" s="18">
        <v>3369</v>
      </c>
      <c r="BW213" s="18">
        <v>30</v>
      </c>
      <c r="BX213" s="18">
        <v>1</v>
      </c>
      <c r="BY213" s="18">
        <v>0</v>
      </c>
    </row>
    <row r="214" spans="1:77" x14ac:dyDescent="0.25">
      <c r="A214" s="18" t="s">
        <v>571</v>
      </c>
      <c r="B214" s="18" t="s">
        <v>716</v>
      </c>
      <c r="C214" s="18" t="s">
        <v>724</v>
      </c>
      <c r="D214" s="1">
        <v>44739</v>
      </c>
      <c r="E214">
        <v>179</v>
      </c>
      <c r="F214">
        <v>4</v>
      </c>
      <c r="G214">
        <v>2</v>
      </c>
      <c r="H214">
        <v>0</v>
      </c>
      <c r="I214">
        <v>0</v>
      </c>
      <c r="J214">
        <v>130</v>
      </c>
      <c r="K214">
        <v>7</v>
      </c>
      <c r="L214">
        <v>4</v>
      </c>
      <c r="M214">
        <v>4</v>
      </c>
      <c r="N214">
        <v>1</v>
      </c>
      <c r="O214">
        <v>1</v>
      </c>
      <c r="P214">
        <v>0</v>
      </c>
      <c r="Q214">
        <v>0</v>
      </c>
      <c r="R214">
        <v>592</v>
      </c>
      <c r="S214">
        <v>469</v>
      </c>
      <c r="T214">
        <v>51</v>
      </c>
      <c r="U214">
        <v>10</v>
      </c>
      <c r="V214">
        <v>10</v>
      </c>
      <c r="W214">
        <v>1605</v>
      </c>
      <c r="X214">
        <v>1015</v>
      </c>
      <c r="Y214">
        <v>83</v>
      </c>
      <c r="Z214">
        <v>149</v>
      </c>
      <c r="AA214">
        <v>24</v>
      </c>
      <c r="AB214">
        <v>1297</v>
      </c>
      <c r="AC214">
        <v>758</v>
      </c>
      <c r="AD214">
        <v>17</v>
      </c>
      <c r="AE214">
        <v>198</v>
      </c>
      <c r="AF214">
        <v>96</v>
      </c>
      <c r="AG214">
        <v>308</v>
      </c>
      <c r="AH214">
        <v>148</v>
      </c>
      <c r="AI214">
        <v>3</v>
      </c>
      <c r="AJ214">
        <v>41</v>
      </c>
      <c r="AK214">
        <v>13</v>
      </c>
      <c r="AL214">
        <v>60</v>
      </c>
      <c r="AM214">
        <v>45</v>
      </c>
      <c r="AN214">
        <v>7</v>
      </c>
      <c r="AO214">
        <v>1</v>
      </c>
      <c r="AP214">
        <v>1</v>
      </c>
      <c r="AQ214">
        <v>0</v>
      </c>
      <c r="AR214">
        <v>1</v>
      </c>
      <c r="AS214">
        <v>0</v>
      </c>
      <c r="AT214">
        <v>0</v>
      </c>
      <c r="AU214">
        <v>0</v>
      </c>
      <c r="AV214">
        <v>0</v>
      </c>
      <c r="AW214">
        <v>0</v>
      </c>
      <c r="AX214">
        <v>0</v>
      </c>
      <c r="AY214">
        <v>0</v>
      </c>
      <c r="AZ214">
        <v>0</v>
      </c>
      <c r="BA214">
        <v>0</v>
      </c>
      <c r="BB214">
        <v>0</v>
      </c>
      <c r="BC214">
        <v>0</v>
      </c>
      <c r="BD214">
        <v>0</v>
      </c>
      <c r="BE214">
        <v>0</v>
      </c>
      <c r="BF214">
        <v>0</v>
      </c>
      <c r="BG214" s="18">
        <v>3</v>
      </c>
      <c r="BH214" s="18">
        <v>0</v>
      </c>
      <c r="BI214" s="18">
        <v>159</v>
      </c>
      <c r="BJ214" s="18">
        <v>1</v>
      </c>
      <c r="BK214" s="18">
        <v>510</v>
      </c>
      <c r="BL214" s="18">
        <v>1298</v>
      </c>
      <c r="BM214" s="18">
        <v>951</v>
      </c>
      <c r="BN214" s="18">
        <v>238</v>
      </c>
      <c r="BO214" s="18">
        <v>49</v>
      </c>
      <c r="BP214" s="18">
        <v>11049</v>
      </c>
      <c r="BQ214" s="18">
        <v>4935</v>
      </c>
      <c r="BR214" s="18">
        <v>0</v>
      </c>
      <c r="BS214" s="18">
        <v>119</v>
      </c>
      <c r="BT214" s="18">
        <v>2133</v>
      </c>
      <c r="BU214" s="18">
        <v>951</v>
      </c>
      <c r="BV214" s="18">
        <v>7312</v>
      </c>
      <c r="BW214" s="18">
        <v>41</v>
      </c>
      <c r="BX214" s="18">
        <v>1</v>
      </c>
      <c r="BY214" s="18">
        <v>0</v>
      </c>
    </row>
    <row r="215" spans="1:77" x14ac:dyDescent="0.25">
      <c r="A215" s="18" t="s">
        <v>571</v>
      </c>
      <c r="B215" s="18" t="s">
        <v>716</v>
      </c>
      <c r="C215" s="18" t="s">
        <v>725</v>
      </c>
      <c r="D215" s="1">
        <v>44739</v>
      </c>
      <c r="E215">
        <v>88</v>
      </c>
      <c r="F215">
        <v>2</v>
      </c>
      <c r="G215">
        <v>1</v>
      </c>
      <c r="H215">
        <v>0</v>
      </c>
      <c r="I215">
        <v>0</v>
      </c>
      <c r="J215">
        <v>54</v>
      </c>
      <c r="K215">
        <v>3</v>
      </c>
      <c r="L215">
        <v>9</v>
      </c>
      <c r="M215">
        <v>2</v>
      </c>
      <c r="N215">
        <v>0</v>
      </c>
      <c r="O215">
        <v>0</v>
      </c>
      <c r="P215">
        <v>0</v>
      </c>
      <c r="Q215">
        <v>0</v>
      </c>
      <c r="R215">
        <v>194</v>
      </c>
      <c r="S215">
        <v>150</v>
      </c>
      <c r="T215">
        <v>4</v>
      </c>
      <c r="U215">
        <v>14</v>
      </c>
      <c r="V215">
        <v>1</v>
      </c>
      <c r="W215">
        <v>868</v>
      </c>
      <c r="X215">
        <v>521</v>
      </c>
      <c r="Y215">
        <v>55</v>
      </c>
      <c r="Z215">
        <v>92</v>
      </c>
      <c r="AA215">
        <v>7</v>
      </c>
      <c r="AB215">
        <v>640</v>
      </c>
      <c r="AC215">
        <v>325</v>
      </c>
      <c r="AD215">
        <v>7</v>
      </c>
      <c r="AE215">
        <v>177</v>
      </c>
      <c r="AF215">
        <v>27</v>
      </c>
      <c r="AG215">
        <v>169</v>
      </c>
      <c r="AH215">
        <v>87</v>
      </c>
      <c r="AI215">
        <v>5</v>
      </c>
      <c r="AJ215">
        <v>26</v>
      </c>
      <c r="AK215">
        <v>6</v>
      </c>
      <c r="AL215">
        <v>28</v>
      </c>
      <c r="AM215">
        <v>21</v>
      </c>
      <c r="AN215">
        <v>2</v>
      </c>
      <c r="AO215">
        <v>2</v>
      </c>
      <c r="AP215">
        <v>0</v>
      </c>
      <c r="AQ215">
        <v>0</v>
      </c>
      <c r="AR215">
        <v>0</v>
      </c>
      <c r="AS215">
        <v>0</v>
      </c>
      <c r="AT215">
        <v>0</v>
      </c>
      <c r="AU215">
        <v>0</v>
      </c>
      <c r="AV215">
        <v>0</v>
      </c>
      <c r="AW215">
        <v>0</v>
      </c>
      <c r="AX215">
        <v>0</v>
      </c>
      <c r="AY215">
        <v>0</v>
      </c>
      <c r="AZ215">
        <v>0</v>
      </c>
      <c r="BA215">
        <v>0</v>
      </c>
      <c r="BB215">
        <v>0</v>
      </c>
      <c r="BC215">
        <v>0</v>
      </c>
      <c r="BD215">
        <v>0</v>
      </c>
      <c r="BE215">
        <v>0</v>
      </c>
      <c r="BF215">
        <v>0</v>
      </c>
      <c r="BG215" s="18">
        <v>2</v>
      </c>
      <c r="BH215" s="18">
        <v>0</v>
      </c>
      <c r="BI215" s="18">
        <v>67</v>
      </c>
      <c r="BJ215" s="18">
        <v>0</v>
      </c>
      <c r="BK215" s="18">
        <v>168</v>
      </c>
      <c r="BL215" s="18">
        <v>680</v>
      </c>
      <c r="BM215" s="18">
        <v>407</v>
      </c>
      <c r="BN215" s="18">
        <v>125</v>
      </c>
      <c r="BO215" s="18">
        <v>24</v>
      </c>
      <c r="BP215" s="18">
        <v>7175</v>
      </c>
      <c r="BQ215" s="18">
        <v>2724</v>
      </c>
      <c r="BR215" s="18">
        <v>0</v>
      </c>
      <c r="BS215" s="18">
        <v>29</v>
      </c>
      <c r="BT215" s="18">
        <v>2305</v>
      </c>
      <c r="BU215" s="18">
        <v>566</v>
      </c>
      <c r="BV215" s="18">
        <v>3982</v>
      </c>
      <c r="BW215" s="18">
        <v>16</v>
      </c>
      <c r="BX215" s="18">
        <v>1</v>
      </c>
      <c r="BY215" s="18">
        <v>0</v>
      </c>
    </row>
    <row r="216" spans="1:77" x14ac:dyDescent="0.25">
      <c r="A216" s="18" t="s">
        <v>571</v>
      </c>
      <c r="B216" s="18" t="s">
        <v>585</v>
      </c>
      <c r="C216" s="18" t="s">
        <v>726</v>
      </c>
      <c r="D216" s="1">
        <v>44739</v>
      </c>
      <c r="E216">
        <v>64</v>
      </c>
      <c r="F216">
        <v>3</v>
      </c>
      <c r="G216">
        <v>2</v>
      </c>
      <c r="H216">
        <v>1</v>
      </c>
      <c r="I216">
        <v>1</v>
      </c>
      <c r="J216">
        <v>44</v>
      </c>
      <c r="K216">
        <v>2</v>
      </c>
      <c r="L216">
        <v>8</v>
      </c>
      <c r="M216">
        <v>2</v>
      </c>
      <c r="N216">
        <v>72</v>
      </c>
      <c r="O216">
        <v>60</v>
      </c>
      <c r="P216">
        <v>6</v>
      </c>
      <c r="Q216">
        <v>0</v>
      </c>
      <c r="R216">
        <v>124</v>
      </c>
      <c r="S216">
        <v>95</v>
      </c>
      <c r="T216">
        <v>10</v>
      </c>
      <c r="U216">
        <v>7</v>
      </c>
      <c r="V216">
        <v>1</v>
      </c>
      <c r="W216">
        <v>750</v>
      </c>
      <c r="X216">
        <v>409</v>
      </c>
      <c r="Y216">
        <v>11</v>
      </c>
      <c r="Z216">
        <v>114</v>
      </c>
      <c r="AA216">
        <v>10</v>
      </c>
      <c r="AB216">
        <v>381</v>
      </c>
      <c r="AC216">
        <v>205</v>
      </c>
      <c r="AD216">
        <v>1</v>
      </c>
      <c r="AE216">
        <v>63</v>
      </c>
      <c r="AF216">
        <v>21</v>
      </c>
      <c r="AG216">
        <v>132</v>
      </c>
      <c r="AH216">
        <v>73</v>
      </c>
      <c r="AI216">
        <v>0</v>
      </c>
      <c r="AJ216">
        <v>20</v>
      </c>
      <c r="AK216">
        <v>9</v>
      </c>
      <c r="AL216">
        <v>39</v>
      </c>
      <c r="AM216">
        <v>34</v>
      </c>
      <c r="AN216">
        <v>2</v>
      </c>
      <c r="AO216">
        <v>0</v>
      </c>
      <c r="AP216">
        <v>0</v>
      </c>
      <c r="AQ216">
        <v>0</v>
      </c>
      <c r="AR216">
        <v>1</v>
      </c>
      <c r="AS216">
        <v>0</v>
      </c>
      <c r="AT216">
        <v>0</v>
      </c>
      <c r="AU216">
        <v>0</v>
      </c>
      <c r="AV216">
        <v>0</v>
      </c>
      <c r="AW216">
        <v>0</v>
      </c>
      <c r="AX216">
        <v>0</v>
      </c>
      <c r="AY216">
        <v>0</v>
      </c>
      <c r="AZ216">
        <v>0</v>
      </c>
      <c r="BA216">
        <v>3</v>
      </c>
      <c r="BB216">
        <v>0</v>
      </c>
      <c r="BC216">
        <v>1</v>
      </c>
      <c r="BD216">
        <v>0</v>
      </c>
      <c r="BE216">
        <v>0</v>
      </c>
      <c r="BF216">
        <v>0</v>
      </c>
      <c r="BG216" s="18">
        <v>2</v>
      </c>
      <c r="BH216" s="18">
        <v>1</v>
      </c>
      <c r="BI216" s="18">
        <v>51</v>
      </c>
      <c r="BJ216" s="18">
        <v>61</v>
      </c>
      <c r="BK216" s="18">
        <v>104</v>
      </c>
      <c r="BL216" s="18">
        <v>581</v>
      </c>
      <c r="BM216" s="18">
        <v>280</v>
      </c>
      <c r="BN216" s="18">
        <v>98</v>
      </c>
      <c r="BO216" s="18">
        <v>37</v>
      </c>
      <c r="BP216" s="18">
        <v>4435</v>
      </c>
      <c r="BQ216" s="18">
        <v>1757</v>
      </c>
      <c r="BR216" s="18">
        <v>0</v>
      </c>
      <c r="BS216" s="18">
        <v>13</v>
      </c>
      <c r="BT216" s="18">
        <v>1236</v>
      </c>
      <c r="BU216" s="18">
        <v>404</v>
      </c>
      <c r="BV216" s="18">
        <v>2635</v>
      </c>
      <c r="BW216" s="18">
        <v>17</v>
      </c>
      <c r="BX216" s="18">
        <v>1</v>
      </c>
      <c r="BY216" s="18">
        <v>0</v>
      </c>
    </row>
    <row r="217" spans="1:77" x14ac:dyDescent="0.25">
      <c r="A217" s="18" t="s">
        <v>571</v>
      </c>
      <c r="B217" s="18" t="s">
        <v>585</v>
      </c>
      <c r="C217" s="18" t="s">
        <v>731</v>
      </c>
      <c r="D217" s="1">
        <v>44739</v>
      </c>
      <c r="E217">
        <v>49</v>
      </c>
      <c r="F217">
        <v>2</v>
      </c>
      <c r="G217">
        <v>2</v>
      </c>
      <c r="H217">
        <v>0</v>
      </c>
      <c r="I217">
        <v>0</v>
      </c>
      <c r="J217">
        <v>32</v>
      </c>
      <c r="K217">
        <v>1</v>
      </c>
      <c r="L217">
        <v>2</v>
      </c>
      <c r="M217">
        <v>4</v>
      </c>
      <c r="N217">
        <v>0</v>
      </c>
      <c r="O217">
        <v>0</v>
      </c>
      <c r="P217">
        <v>0</v>
      </c>
      <c r="Q217">
        <v>0</v>
      </c>
      <c r="R217">
        <v>96</v>
      </c>
      <c r="S217">
        <v>66</v>
      </c>
      <c r="T217">
        <v>13</v>
      </c>
      <c r="U217">
        <v>4</v>
      </c>
      <c r="V217">
        <v>1</v>
      </c>
      <c r="W217">
        <v>628</v>
      </c>
      <c r="X217">
        <v>359</v>
      </c>
      <c r="Y217">
        <v>13</v>
      </c>
      <c r="Z217">
        <v>94</v>
      </c>
      <c r="AA217">
        <v>6</v>
      </c>
      <c r="AB217">
        <v>286</v>
      </c>
      <c r="AC217">
        <v>141</v>
      </c>
      <c r="AD217">
        <v>2</v>
      </c>
      <c r="AE217">
        <v>61</v>
      </c>
      <c r="AF217">
        <v>17</v>
      </c>
      <c r="AG217">
        <v>129</v>
      </c>
      <c r="AH217">
        <v>52</v>
      </c>
      <c r="AI217">
        <v>1</v>
      </c>
      <c r="AJ217">
        <v>27</v>
      </c>
      <c r="AK217">
        <v>1</v>
      </c>
      <c r="AL217">
        <v>26</v>
      </c>
      <c r="AM217">
        <v>19</v>
      </c>
      <c r="AN217">
        <v>2</v>
      </c>
      <c r="AO217">
        <v>2</v>
      </c>
      <c r="AP217">
        <v>0</v>
      </c>
      <c r="AQ217">
        <v>0</v>
      </c>
      <c r="AR217">
        <v>0</v>
      </c>
      <c r="AS217">
        <v>0</v>
      </c>
      <c r="AT217">
        <v>0</v>
      </c>
      <c r="AU217">
        <v>0</v>
      </c>
      <c r="AV217">
        <v>0</v>
      </c>
      <c r="AW217">
        <v>0</v>
      </c>
      <c r="AX217">
        <v>0</v>
      </c>
      <c r="AY217">
        <v>0</v>
      </c>
      <c r="AZ217">
        <v>0</v>
      </c>
      <c r="BA217">
        <v>0</v>
      </c>
      <c r="BB217">
        <v>0</v>
      </c>
      <c r="BC217">
        <v>0</v>
      </c>
      <c r="BD217">
        <v>0</v>
      </c>
      <c r="BE217">
        <v>0</v>
      </c>
      <c r="BF217">
        <v>0</v>
      </c>
      <c r="BG217" s="18">
        <v>2</v>
      </c>
      <c r="BH217" s="18">
        <v>0</v>
      </c>
      <c r="BI217" s="18">
        <v>42</v>
      </c>
      <c r="BJ217" s="18">
        <v>0</v>
      </c>
      <c r="BK217" s="18">
        <v>77</v>
      </c>
      <c r="BL217" s="18">
        <v>494</v>
      </c>
      <c r="BM217" s="18">
        <v>201</v>
      </c>
      <c r="BN217" s="18">
        <v>91</v>
      </c>
      <c r="BO217" s="18">
        <v>22</v>
      </c>
      <c r="BP217" s="18">
        <v>2552</v>
      </c>
      <c r="BQ217" s="18">
        <v>779</v>
      </c>
      <c r="BR217" s="18">
        <v>0</v>
      </c>
      <c r="BS217" s="18">
        <v>14</v>
      </c>
      <c r="BT217" s="18">
        <v>822</v>
      </c>
      <c r="BU217" s="18">
        <v>205</v>
      </c>
      <c r="BV217" s="18">
        <v>1385</v>
      </c>
      <c r="BW217" s="18">
        <v>13</v>
      </c>
      <c r="BX217" s="18">
        <v>1</v>
      </c>
      <c r="BY217" s="18">
        <v>0</v>
      </c>
    </row>
    <row r="218" spans="1:77" x14ac:dyDescent="0.25">
      <c r="A218" s="18" t="s">
        <v>571</v>
      </c>
      <c r="B218" s="18" t="s">
        <v>721</v>
      </c>
      <c r="C218" s="18" t="s">
        <v>732</v>
      </c>
      <c r="D218" s="1">
        <v>44739</v>
      </c>
      <c r="E218">
        <v>89</v>
      </c>
      <c r="F218">
        <v>3</v>
      </c>
      <c r="G218">
        <v>3</v>
      </c>
      <c r="H218">
        <v>1</v>
      </c>
      <c r="I218">
        <v>1</v>
      </c>
      <c r="J218">
        <v>59</v>
      </c>
      <c r="K218">
        <v>4</v>
      </c>
      <c r="L218">
        <v>9</v>
      </c>
      <c r="M218">
        <v>3</v>
      </c>
      <c r="N218">
        <v>4</v>
      </c>
      <c r="O218">
        <v>3</v>
      </c>
      <c r="P218">
        <v>0</v>
      </c>
      <c r="Q218">
        <v>0</v>
      </c>
      <c r="R218">
        <v>218</v>
      </c>
      <c r="S218">
        <v>168</v>
      </c>
      <c r="T218">
        <v>16</v>
      </c>
      <c r="U218">
        <v>7</v>
      </c>
      <c r="V218">
        <v>3</v>
      </c>
      <c r="W218">
        <v>730</v>
      </c>
      <c r="X218">
        <v>450</v>
      </c>
      <c r="Y218">
        <v>33</v>
      </c>
      <c r="Z218">
        <v>75</v>
      </c>
      <c r="AA218">
        <v>10</v>
      </c>
      <c r="AB218">
        <v>454</v>
      </c>
      <c r="AC218">
        <v>293</v>
      </c>
      <c r="AD218">
        <v>4</v>
      </c>
      <c r="AE218">
        <v>66</v>
      </c>
      <c r="AF218">
        <v>13</v>
      </c>
      <c r="AG218">
        <v>209</v>
      </c>
      <c r="AH218">
        <v>135</v>
      </c>
      <c r="AI218">
        <v>2</v>
      </c>
      <c r="AJ218">
        <v>28</v>
      </c>
      <c r="AK218">
        <v>5</v>
      </c>
      <c r="AL218">
        <v>40</v>
      </c>
      <c r="AM218">
        <v>35</v>
      </c>
      <c r="AN218">
        <v>1</v>
      </c>
      <c r="AO218">
        <v>0</v>
      </c>
      <c r="AP218">
        <v>0</v>
      </c>
      <c r="AQ218">
        <v>0</v>
      </c>
      <c r="AR218">
        <v>0</v>
      </c>
      <c r="AS218">
        <v>0</v>
      </c>
      <c r="AT218">
        <v>0</v>
      </c>
      <c r="AU218">
        <v>0</v>
      </c>
      <c r="AV218">
        <v>0</v>
      </c>
      <c r="AW218">
        <v>0</v>
      </c>
      <c r="AX218">
        <v>0</v>
      </c>
      <c r="AY218">
        <v>0</v>
      </c>
      <c r="AZ218">
        <v>0</v>
      </c>
      <c r="BA218">
        <v>0</v>
      </c>
      <c r="BB218">
        <v>0</v>
      </c>
      <c r="BC218">
        <v>0</v>
      </c>
      <c r="BD218">
        <v>0</v>
      </c>
      <c r="BE218">
        <v>0</v>
      </c>
      <c r="BF218">
        <v>0</v>
      </c>
      <c r="BG218" s="18">
        <v>3</v>
      </c>
      <c r="BH218" s="18">
        <v>1</v>
      </c>
      <c r="BI218" s="18">
        <v>68</v>
      </c>
      <c r="BJ218" s="18">
        <v>4</v>
      </c>
      <c r="BK218" s="18">
        <v>190</v>
      </c>
      <c r="BL218" s="18">
        <v>585</v>
      </c>
      <c r="BM218" s="18">
        <v>364</v>
      </c>
      <c r="BN218" s="18">
        <v>167</v>
      </c>
      <c r="BO218" s="18">
        <v>39</v>
      </c>
      <c r="BP218" s="18">
        <v>4415</v>
      </c>
      <c r="BQ218" s="18">
        <v>2417</v>
      </c>
      <c r="BR218" s="18">
        <v>0</v>
      </c>
      <c r="BS218" s="18">
        <v>47</v>
      </c>
      <c r="BT218" s="18">
        <v>914</v>
      </c>
      <c r="BU218" s="18">
        <v>178</v>
      </c>
      <c r="BV218" s="18">
        <v>3133</v>
      </c>
      <c r="BW218" s="18">
        <v>21</v>
      </c>
      <c r="BX218" s="18">
        <v>1</v>
      </c>
      <c r="BY218" s="18">
        <v>1</v>
      </c>
    </row>
    <row r="219" spans="1:77" x14ac:dyDescent="0.25">
      <c r="A219" s="18" t="s">
        <v>571</v>
      </c>
      <c r="B219" s="18" t="s">
        <v>578</v>
      </c>
      <c r="C219" s="18" t="s">
        <v>733</v>
      </c>
      <c r="D219" s="1">
        <v>44739</v>
      </c>
      <c r="E219">
        <v>157</v>
      </c>
      <c r="F219">
        <v>3</v>
      </c>
      <c r="G219">
        <v>3</v>
      </c>
      <c r="H219">
        <v>0</v>
      </c>
      <c r="I219">
        <v>0</v>
      </c>
      <c r="J219">
        <v>126</v>
      </c>
      <c r="K219">
        <v>4</v>
      </c>
      <c r="L219">
        <v>8</v>
      </c>
      <c r="M219">
        <v>3</v>
      </c>
      <c r="N219">
        <v>0</v>
      </c>
      <c r="O219">
        <v>0</v>
      </c>
      <c r="P219">
        <v>0</v>
      </c>
      <c r="Q219">
        <v>0</v>
      </c>
      <c r="R219">
        <v>465</v>
      </c>
      <c r="S219">
        <v>389</v>
      </c>
      <c r="T219">
        <v>34</v>
      </c>
      <c r="U219">
        <v>8</v>
      </c>
      <c r="V219">
        <v>6</v>
      </c>
      <c r="W219">
        <v>1251</v>
      </c>
      <c r="X219">
        <v>821</v>
      </c>
      <c r="Y219">
        <v>36</v>
      </c>
      <c r="Z219">
        <v>110</v>
      </c>
      <c r="AA219">
        <v>21</v>
      </c>
      <c r="AB219">
        <v>1275</v>
      </c>
      <c r="AC219">
        <v>865</v>
      </c>
      <c r="AD219">
        <v>18</v>
      </c>
      <c r="AE219">
        <v>167</v>
      </c>
      <c r="AF219">
        <v>73</v>
      </c>
      <c r="AG219">
        <v>303</v>
      </c>
      <c r="AH219">
        <v>169</v>
      </c>
      <c r="AI219">
        <v>3</v>
      </c>
      <c r="AJ219">
        <v>41</v>
      </c>
      <c r="AK219">
        <v>6</v>
      </c>
      <c r="AL219">
        <v>45</v>
      </c>
      <c r="AM219">
        <v>33</v>
      </c>
      <c r="AN219">
        <v>3</v>
      </c>
      <c r="AO219">
        <v>0</v>
      </c>
      <c r="AP219">
        <v>0</v>
      </c>
      <c r="AQ219">
        <v>0</v>
      </c>
      <c r="AR219">
        <v>0</v>
      </c>
      <c r="AS219">
        <v>0</v>
      </c>
      <c r="AT219">
        <v>0</v>
      </c>
      <c r="AU219">
        <v>0</v>
      </c>
      <c r="AV219">
        <v>0</v>
      </c>
      <c r="AW219">
        <v>0</v>
      </c>
      <c r="AX219">
        <v>0</v>
      </c>
      <c r="AY219">
        <v>0</v>
      </c>
      <c r="AZ219">
        <v>0</v>
      </c>
      <c r="BA219">
        <v>0</v>
      </c>
      <c r="BB219">
        <v>0</v>
      </c>
      <c r="BC219">
        <v>0</v>
      </c>
      <c r="BD219">
        <v>0</v>
      </c>
      <c r="BE219">
        <v>0</v>
      </c>
      <c r="BF219">
        <v>0</v>
      </c>
      <c r="BG219" s="18">
        <v>3</v>
      </c>
      <c r="BH219" s="18">
        <v>0</v>
      </c>
      <c r="BI219" s="18">
        <v>139</v>
      </c>
      <c r="BJ219" s="18">
        <v>0</v>
      </c>
      <c r="BK219" s="18">
        <v>412</v>
      </c>
      <c r="BL219" s="18">
        <v>1046</v>
      </c>
      <c r="BM219" s="18">
        <v>989</v>
      </c>
      <c r="BN219" s="18">
        <v>236</v>
      </c>
      <c r="BO219" s="18">
        <v>41</v>
      </c>
      <c r="BP219" s="18">
        <v>8389</v>
      </c>
      <c r="BQ219" s="18">
        <v>4417</v>
      </c>
      <c r="BR219" s="18">
        <v>0</v>
      </c>
      <c r="BS219" s="18">
        <v>84</v>
      </c>
      <c r="BT219" s="18">
        <v>1559</v>
      </c>
      <c r="BU219" s="18">
        <v>664</v>
      </c>
      <c r="BV219" s="18">
        <v>5766</v>
      </c>
      <c r="BW219" s="18">
        <v>47</v>
      </c>
      <c r="BX219" s="18">
        <v>1</v>
      </c>
      <c r="BY219" s="18">
        <v>0</v>
      </c>
    </row>
    <row r="220" spans="1:77" x14ac:dyDescent="0.25">
      <c r="A220" s="18" t="s">
        <v>484</v>
      </c>
      <c r="B220" s="18" t="s">
        <v>590</v>
      </c>
      <c r="C220" s="18" t="s">
        <v>734</v>
      </c>
      <c r="D220" s="1">
        <v>44739</v>
      </c>
      <c r="E220">
        <v>236</v>
      </c>
      <c r="F220">
        <v>5</v>
      </c>
      <c r="G220">
        <v>4</v>
      </c>
      <c r="H220">
        <v>2</v>
      </c>
      <c r="I220">
        <v>1</v>
      </c>
      <c r="J220">
        <v>166</v>
      </c>
      <c r="K220">
        <v>18</v>
      </c>
      <c r="L220">
        <v>7</v>
      </c>
      <c r="M220">
        <v>0</v>
      </c>
      <c r="N220">
        <v>50</v>
      </c>
      <c r="O220">
        <v>47</v>
      </c>
      <c r="P220">
        <v>0</v>
      </c>
      <c r="Q220">
        <v>1</v>
      </c>
      <c r="R220">
        <v>576</v>
      </c>
      <c r="S220">
        <v>470</v>
      </c>
      <c r="T220">
        <v>34</v>
      </c>
      <c r="U220">
        <v>8</v>
      </c>
      <c r="V220">
        <v>3</v>
      </c>
      <c r="W220">
        <v>1800</v>
      </c>
      <c r="X220">
        <v>1116</v>
      </c>
      <c r="Y220">
        <v>146</v>
      </c>
      <c r="Z220">
        <v>138</v>
      </c>
      <c r="AA220">
        <v>24</v>
      </c>
      <c r="AB220">
        <v>1783</v>
      </c>
      <c r="AC220">
        <v>1244</v>
      </c>
      <c r="AD220">
        <v>50</v>
      </c>
      <c r="AE220">
        <v>178</v>
      </c>
      <c r="AF220">
        <v>31</v>
      </c>
      <c r="AG220">
        <v>493</v>
      </c>
      <c r="AH220">
        <v>303</v>
      </c>
      <c r="AI220">
        <v>22</v>
      </c>
      <c r="AJ220">
        <v>47</v>
      </c>
      <c r="AK220">
        <v>15</v>
      </c>
      <c r="AL220">
        <v>88</v>
      </c>
      <c r="AM220">
        <v>74</v>
      </c>
      <c r="AN220">
        <v>4</v>
      </c>
      <c r="AO220">
        <v>1</v>
      </c>
      <c r="AP220">
        <v>1</v>
      </c>
      <c r="AQ220">
        <v>0</v>
      </c>
      <c r="AR220">
        <v>1</v>
      </c>
      <c r="AS220">
        <v>0</v>
      </c>
      <c r="AT220">
        <v>0</v>
      </c>
      <c r="AU220">
        <v>0</v>
      </c>
      <c r="AV220">
        <v>1</v>
      </c>
      <c r="AW220">
        <v>0</v>
      </c>
      <c r="AX220">
        <v>0</v>
      </c>
      <c r="AY220">
        <v>0</v>
      </c>
      <c r="AZ220">
        <v>0</v>
      </c>
      <c r="BA220">
        <v>0</v>
      </c>
      <c r="BB220">
        <v>0</v>
      </c>
      <c r="BC220">
        <v>0</v>
      </c>
      <c r="BD220">
        <v>0</v>
      </c>
      <c r="BE220">
        <v>0</v>
      </c>
      <c r="BF220">
        <v>0</v>
      </c>
      <c r="BG220" s="18">
        <v>4</v>
      </c>
      <c r="BH220" s="18">
        <v>1</v>
      </c>
      <c r="BI220" s="18">
        <v>206</v>
      </c>
      <c r="BJ220" s="18">
        <v>48</v>
      </c>
      <c r="BK220" s="18">
        <v>519</v>
      </c>
      <c r="BL220" s="18">
        <v>1434</v>
      </c>
      <c r="BM220" s="18">
        <v>1488</v>
      </c>
      <c r="BN220" s="18">
        <v>392</v>
      </c>
      <c r="BO220" s="18">
        <v>81</v>
      </c>
      <c r="BP220" s="18">
        <v>9904</v>
      </c>
      <c r="BQ220" s="18">
        <v>5615</v>
      </c>
      <c r="BR220" s="18">
        <v>0</v>
      </c>
      <c r="BS220" s="18">
        <v>402</v>
      </c>
      <c r="BT220" s="18">
        <v>1417</v>
      </c>
      <c r="BU220" s="18">
        <v>422</v>
      </c>
      <c r="BV220" s="18">
        <v>7367</v>
      </c>
      <c r="BW220" s="18">
        <v>77</v>
      </c>
      <c r="BX220" s="18">
        <v>1</v>
      </c>
      <c r="BY220" s="18">
        <v>1</v>
      </c>
    </row>
    <row r="221" spans="1:77" x14ac:dyDescent="0.25">
      <c r="A221" s="18" t="s">
        <v>484</v>
      </c>
      <c r="B221" s="18" t="s">
        <v>590</v>
      </c>
      <c r="C221" s="18" t="s">
        <v>737</v>
      </c>
      <c r="D221" s="1">
        <v>44739</v>
      </c>
      <c r="E221">
        <v>54</v>
      </c>
      <c r="F221">
        <v>1</v>
      </c>
      <c r="G221">
        <v>1</v>
      </c>
      <c r="H221">
        <v>0</v>
      </c>
      <c r="I221">
        <v>0</v>
      </c>
      <c r="J221">
        <v>26</v>
      </c>
      <c r="K221">
        <v>6</v>
      </c>
      <c r="L221">
        <v>5</v>
      </c>
      <c r="M221">
        <v>1</v>
      </c>
      <c r="N221">
        <v>2</v>
      </c>
      <c r="O221">
        <v>2</v>
      </c>
      <c r="P221">
        <v>0</v>
      </c>
      <c r="Q221">
        <v>0</v>
      </c>
      <c r="R221">
        <v>246</v>
      </c>
      <c r="S221">
        <v>190</v>
      </c>
      <c r="T221">
        <v>34</v>
      </c>
      <c r="U221">
        <v>2</v>
      </c>
      <c r="V221">
        <v>0</v>
      </c>
      <c r="W221">
        <v>762</v>
      </c>
      <c r="X221">
        <v>396</v>
      </c>
      <c r="Y221">
        <v>70</v>
      </c>
      <c r="Z221">
        <v>108</v>
      </c>
      <c r="AA221">
        <v>13</v>
      </c>
      <c r="AB221">
        <v>776</v>
      </c>
      <c r="AC221">
        <v>419</v>
      </c>
      <c r="AD221">
        <v>61</v>
      </c>
      <c r="AE221">
        <v>140</v>
      </c>
      <c r="AF221">
        <v>20</v>
      </c>
      <c r="AG221">
        <v>107</v>
      </c>
      <c r="AH221">
        <v>40</v>
      </c>
      <c r="AI221">
        <v>4</v>
      </c>
      <c r="AJ221">
        <v>23</v>
      </c>
      <c r="AK221">
        <v>2</v>
      </c>
      <c r="AL221">
        <v>28</v>
      </c>
      <c r="AM221">
        <v>22</v>
      </c>
      <c r="AN221">
        <v>2</v>
      </c>
      <c r="AO221">
        <v>0</v>
      </c>
      <c r="AP221">
        <v>0</v>
      </c>
      <c r="AQ221">
        <v>0</v>
      </c>
      <c r="AR221">
        <v>0</v>
      </c>
      <c r="AS221">
        <v>0</v>
      </c>
      <c r="AT221">
        <v>0</v>
      </c>
      <c r="AU221">
        <v>0</v>
      </c>
      <c r="AV221">
        <v>0</v>
      </c>
      <c r="AW221">
        <v>0</v>
      </c>
      <c r="AX221">
        <v>0</v>
      </c>
      <c r="AY221">
        <v>0</v>
      </c>
      <c r="AZ221">
        <v>0</v>
      </c>
      <c r="BA221">
        <v>0</v>
      </c>
      <c r="BB221">
        <v>0</v>
      </c>
      <c r="BC221">
        <v>0</v>
      </c>
      <c r="BD221">
        <v>0</v>
      </c>
      <c r="BE221">
        <v>0</v>
      </c>
      <c r="BF221">
        <v>0</v>
      </c>
      <c r="BG221" s="18">
        <v>1</v>
      </c>
      <c r="BH221" s="18">
        <v>0</v>
      </c>
      <c r="BI221" s="18">
        <v>41</v>
      </c>
      <c r="BJ221" s="18">
        <v>2</v>
      </c>
      <c r="BK221" s="18">
        <v>206</v>
      </c>
      <c r="BL221" s="18">
        <v>544</v>
      </c>
      <c r="BM221" s="18">
        <v>543</v>
      </c>
      <c r="BN221" s="18">
        <v>73</v>
      </c>
      <c r="BO221" s="18">
        <v>26</v>
      </c>
      <c r="BP221" s="18">
        <v>3749</v>
      </c>
      <c r="BQ221" s="18">
        <v>1393</v>
      </c>
      <c r="BR221" s="18">
        <v>0</v>
      </c>
      <c r="BS221" s="18">
        <v>230</v>
      </c>
      <c r="BT221" s="18">
        <v>984</v>
      </c>
      <c r="BU221" s="18">
        <v>193</v>
      </c>
      <c r="BV221" s="18">
        <v>2205</v>
      </c>
      <c r="BW221" s="18">
        <v>5</v>
      </c>
      <c r="BX221" s="18">
        <v>1</v>
      </c>
      <c r="BY221" s="18">
        <v>0</v>
      </c>
    </row>
    <row r="222" spans="1:77" x14ac:dyDescent="0.25">
      <c r="A222" s="18" t="s">
        <v>484</v>
      </c>
      <c r="B222" s="18" t="s">
        <v>592</v>
      </c>
      <c r="C222" s="18" t="s">
        <v>597</v>
      </c>
      <c r="D222" s="1">
        <v>44739</v>
      </c>
      <c r="E222">
        <v>72</v>
      </c>
      <c r="F222">
        <v>4</v>
      </c>
      <c r="G222">
        <v>3</v>
      </c>
      <c r="H222">
        <v>0</v>
      </c>
      <c r="I222">
        <v>0</v>
      </c>
      <c r="J222">
        <v>35</v>
      </c>
      <c r="K222">
        <v>2</v>
      </c>
      <c r="L222">
        <v>13</v>
      </c>
      <c r="M222">
        <v>2</v>
      </c>
      <c r="N222">
        <v>5</v>
      </c>
      <c r="O222">
        <v>4</v>
      </c>
      <c r="P222">
        <v>0</v>
      </c>
      <c r="Q222">
        <v>0</v>
      </c>
      <c r="R222">
        <v>316</v>
      </c>
      <c r="S222">
        <v>208</v>
      </c>
      <c r="T222">
        <v>13</v>
      </c>
      <c r="U222">
        <v>31</v>
      </c>
      <c r="V222">
        <v>17</v>
      </c>
      <c r="W222">
        <v>892</v>
      </c>
      <c r="X222">
        <v>411</v>
      </c>
      <c r="Y222">
        <v>10</v>
      </c>
      <c r="Z222">
        <v>189</v>
      </c>
      <c r="AA222">
        <v>38</v>
      </c>
      <c r="AB222">
        <v>851</v>
      </c>
      <c r="AC222">
        <v>323</v>
      </c>
      <c r="AD222">
        <v>5</v>
      </c>
      <c r="AE222">
        <v>214</v>
      </c>
      <c r="AF222">
        <v>121</v>
      </c>
      <c r="AG222">
        <v>111</v>
      </c>
      <c r="AH222">
        <v>40</v>
      </c>
      <c r="AI222">
        <v>2</v>
      </c>
      <c r="AJ222">
        <v>17</v>
      </c>
      <c r="AK222">
        <v>22</v>
      </c>
      <c r="AL222">
        <v>70</v>
      </c>
      <c r="AM222">
        <v>50</v>
      </c>
      <c r="AN222">
        <v>4</v>
      </c>
      <c r="AO222">
        <v>3</v>
      </c>
      <c r="AP222">
        <v>2</v>
      </c>
      <c r="AQ222">
        <v>0</v>
      </c>
      <c r="AR222">
        <v>1</v>
      </c>
      <c r="AS222">
        <v>0</v>
      </c>
      <c r="AT222">
        <v>0</v>
      </c>
      <c r="AU222">
        <v>0</v>
      </c>
      <c r="AV222">
        <v>0</v>
      </c>
      <c r="AW222">
        <v>0</v>
      </c>
      <c r="AX222">
        <v>0</v>
      </c>
      <c r="AY222">
        <v>0</v>
      </c>
      <c r="AZ222">
        <v>0</v>
      </c>
      <c r="BA222">
        <v>0</v>
      </c>
      <c r="BB222">
        <v>0</v>
      </c>
      <c r="BC222">
        <v>0</v>
      </c>
      <c r="BD222">
        <v>0</v>
      </c>
      <c r="BE222">
        <v>0</v>
      </c>
      <c r="BF222">
        <v>0</v>
      </c>
      <c r="BG222" s="18">
        <v>3</v>
      </c>
      <c r="BH222" s="18">
        <v>0</v>
      </c>
      <c r="BI222" s="18">
        <v>49</v>
      </c>
      <c r="BJ222" s="18">
        <v>5</v>
      </c>
      <c r="BK222" s="18">
        <v>251</v>
      </c>
      <c r="BL222" s="18">
        <v>621</v>
      </c>
      <c r="BM222" s="18">
        <v>496</v>
      </c>
      <c r="BN222" s="18">
        <v>66</v>
      </c>
      <c r="BO222" s="18">
        <v>57</v>
      </c>
      <c r="BP222" s="18">
        <v>3403</v>
      </c>
      <c r="BQ222" s="18">
        <v>872</v>
      </c>
      <c r="BR222" s="18">
        <v>0</v>
      </c>
      <c r="BS222" s="18">
        <v>17</v>
      </c>
      <c r="BT222" s="18">
        <v>604</v>
      </c>
      <c r="BU222" s="18">
        <v>1018</v>
      </c>
      <c r="BV222" s="18">
        <v>1653</v>
      </c>
      <c r="BW222" s="18">
        <v>18</v>
      </c>
      <c r="BX222" s="18">
        <v>1</v>
      </c>
      <c r="BY222" s="18">
        <v>0</v>
      </c>
    </row>
    <row r="223" spans="1:77" x14ac:dyDescent="0.25">
      <c r="A223" s="18" t="s">
        <v>484</v>
      </c>
      <c r="B223" s="18" t="s">
        <v>593</v>
      </c>
      <c r="C223" s="18" t="s">
        <v>599</v>
      </c>
      <c r="D223" s="1">
        <v>44739</v>
      </c>
      <c r="E223">
        <v>103</v>
      </c>
      <c r="F223">
        <v>8</v>
      </c>
      <c r="G223">
        <v>7</v>
      </c>
      <c r="H223">
        <v>0</v>
      </c>
      <c r="I223">
        <v>0</v>
      </c>
      <c r="J223">
        <v>68</v>
      </c>
      <c r="K223">
        <v>2</v>
      </c>
      <c r="L223">
        <v>10</v>
      </c>
      <c r="M223">
        <v>1</v>
      </c>
      <c r="N223">
        <v>0</v>
      </c>
      <c r="O223">
        <v>0</v>
      </c>
      <c r="P223">
        <v>0</v>
      </c>
      <c r="Q223">
        <v>0</v>
      </c>
      <c r="R223">
        <v>343</v>
      </c>
      <c r="S223">
        <v>270</v>
      </c>
      <c r="T223">
        <v>24</v>
      </c>
      <c r="U223">
        <v>8</v>
      </c>
      <c r="V223">
        <v>5</v>
      </c>
      <c r="W223">
        <v>916</v>
      </c>
      <c r="X223">
        <v>452</v>
      </c>
      <c r="Y223">
        <v>24</v>
      </c>
      <c r="Z223">
        <v>187</v>
      </c>
      <c r="AA223">
        <v>23</v>
      </c>
      <c r="AB223">
        <v>932</v>
      </c>
      <c r="AC223">
        <v>477</v>
      </c>
      <c r="AD223">
        <v>26</v>
      </c>
      <c r="AE223">
        <v>181</v>
      </c>
      <c r="AF223">
        <v>24</v>
      </c>
      <c r="AG223">
        <v>118</v>
      </c>
      <c r="AH223">
        <v>44</v>
      </c>
      <c r="AI223">
        <v>3</v>
      </c>
      <c r="AJ223">
        <v>30</v>
      </c>
      <c r="AK223">
        <v>0</v>
      </c>
      <c r="AL223">
        <v>57</v>
      </c>
      <c r="AM223">
        <v>46</v>
      </c>
      <c r="AN223">
        <v>3</v>
      </c>
      <c r="AO223">
        <v>1</v>
      </c>
      <c r="AP223">
        <v>1</v>
      </c>
      <c r="AQ223">
        <v>0</v>
      </c>
      <c r="AR223">
        <v>0</v>
      </c>
      <c r="AS223">
        <v>0</v>
      </c>
      <c r="AT223">
        <v>0</v>
      </c>
      <c r="AU223">
        <v>0</v>
      </c>
      <c r="AV223">
        <v>0</v>
      </c>
      <c r="AW223">
        <v>0</v>
      </c>
      <c r="AX223">
        <v>0</v>
      </c>
      <c r="AY223">
        <v>0</v>
      </c>
      <c r="AZ223">
        <v>0</v>
      </c>
      <c r="BA223">
        <v>0</v>
      </c>
      <c r="BB223">
        <v>0</v>
      </c>
      <c r="BC223">
        <v>0</v>
      </c>
      <c r="BD223">
        <v>0</v>
      </c>
      <c r="BE223">
        <v>0</v>
      </c>
      <c r="BF223">
        <v>0</v>
      </c>
      <c r="BG223" s="18">
        <v>8</v>
      </c>
      <c r="BH223" s="18">
        <v>0</v>
      </c>
      <c r="BI223" s="18">
        <v>88</v>
      </c>
      <c r="BJ223" s="18">
        <v>0</v>
      </c>
      <c r="BK223" s="18">
        <v>303</v>
      </c>
      <c r="BL223" s="18">
        <v>643</v>
      </c>
      <c r="BM223" s="18">
        <v>669</v>
      </c>
      <c r="BN223" s="18">
        <v>77</v>
      </c>
      <c r="BO223" s="18">
        <v>49</v>
      </c>
      <c r="BP223" s="18">
        <v>4126</v>
      </c>
      <c r="BQ223" s="18">
        <v>1481</v>
      </c>
      <c r="BR223" s="18">
        <v>0</v>
      </c>
      <c r="BS223" s="18">
        <v>52</v>
      </c>
      <c r="BT223" s="18">
        <v>1080</v>
      </c>
      <c r="BU223" s="18">
        <v>368</v>
      </c>
      <c r="BV223" s="18">
        <v>2482</v>
      </c>
      <c r="BW223" s="18">
        <v>20</v>
      </c>
      <c r="BX223" s="18">
        <v>1</v>
      </c>
      <c r="BY223" s="18">
        <v>0</v>
      </c>
    </row>
    <row r="224" spans="1:77" x14ac:dyDescent="0.25">
      <c r="A224" s="18" t="s">
        <v>484</v>
      </c>
      <c r="B224" s="18" t="s">
        <v>487</v>
      </c>
      <c r="C224" s="18" t="s">
        <v>743</v>
      </c>
      <c r="D224" s="1">
        <v>44739</v>
      </c>
      <c r="E224">
        <v>131</v>
      </c>
      <c r="F224">
        <v>1</v>
      </c>
      <c r="G224">
        <v>1</v>
      </c>
      <c r="H224">
        <v>0</v>
      </c>
      <c r="I224">
        <v>0</v>
      </c>
      <c r="J224">
        <v>77</v>
      </c>
      <c r="K224">
        <v>7</v>
      </c>
      <c r="L224">
        <v>19</v>
      </c>
      <c r="M224">
        <v>0</v>
      </c>
      <c r="N224">
        <v>2</v>
      </c>
      <c r="O224">
        <v>1</v>
      </c>
      <c r="P224">
        <v>0</v>
      </c>
      <c r="Q224">
        <v>0</v>
      </c>
      <c r="R224">
        <v>379</v>
      </c>
      <c r="S224">
        <v>256</v>
      </c>
      <c r="T224">
        <v>29</v>
      </c>
      <c r="U224">
        <v>5</v>
      </c>
      <c r="V224">
        <v>14</v>
      </c>
      <c r="W224">
        <v>1525</v>
      </c>
      <c r="X224">
        <v>726</v>
      </c>
      <c r="Y224">
        <v>94</v>
      </c>
      <c r="Z224">
        <v>213</v>
      </c>
      <c r="AA224">
        <v>29</v>
      </c>
      <c r="AB224">
        <v>1150</v>
      </c>
      <c r="AC224">
        <v>453</v>
      </c>
      <c r="AD224">
        <v>38</v>
      </c>
      <c r="AE224">
        <v>229</v>
      </c>
      <c r="AF224">
        <v>107</v>
      </c>
      <c r="AG224">
        <v>322</v>
      </c>
      <c r="AH224">
        <v>99</v>
      </c>
      <c r="AI224">
        <v>7</v>
      </c>
      <c r="AJ224">
        <v>69</v>
      </c>
      <c r="AK224">
        <v>14</v>
      </c>
      <c r="AL224">
        <v>65</v>
      </c>
      <c r="AM224">
        <v>44</v>
      </c>
      <c r="AN224">
        <v>3</v>
      </c>
      <c r="AO224">
        <v>2</v>
      </c>
      <c r="AP224">
        <v>0</v>
      </c>
      <c r="AQ224">
        <v>0</v>
      </c>
      <c r="AR224">
        <v>0</v>
      </c>
      <c r="AS224">
        <v>0</v>
      </c>
      <c r="AT224">
        <v>0</v>
      </c>
      <c r="AU224">
        <v>0</v>
      </c>
      <c r="AV224">
        <v>0</v>
      </c>
      <c r="AW224">
        <v>0</v>
      </c>
      <c r="AX224">
        <v>0</v>
      </c>
      <c r="AY224">
        <v>0</v>
      </c>
      <c r="AZ224">
        <v>0</v>
      </c>
      <c r="BA224">
        <v>0</v>
      </c>
      <c r="BB224">
        <v>0</v>
      </c>
      <c r="BC224">
        <v>0</v>
      </c>
      <c r="BD224">
        <v>0</v>
      </c>
      <c r="BE224">
        <v>0</v>
      </c>
      <c r="BF224">
        <v>0</v>
      </c>
      <c r="BG224" s="18">
        <v>1</v>
      </c>
      <c r="BH224" s="18">
        <v>0</v>
      </c>
      <c r="BI224" s="18">
        <v>99</v>
      </c>
      <c r="BJ224" s="18">
        <v>2</v>
      </c>
      <c r="BK224" s="18">
        <v>323</v>
      </c>
      <c r="BL224" s="18">
        <v>1135</v>
      </c>
      <c r="BM224" s="18">
        <v>739</v>
      </c>
      <c r="BN224" s="18">
        <v>209</v>
      </c>
      <c r="BO224" s="18">
        <v>57</v>
      </c>
      <c r="BP224" s="18">
        <v>6418</v>
      </c>
      <c r="BQ224" s="18">
        <v>1627</v>
      </c>
      <c r="BR224" s="18">
        <v>0</v>
      </c>
      <c r="BS224" s="18">
        <v>168</v>
      </c>
      <c r="BT224" s="18">
        <v>2136</v>
      </c>
      <c r="BU224" s="18">
        <v>314</v>
      </c>
      <c r="BV224" s="18">
        <v>3524</v>
      </c>
      <c r="BW224" s="18">
        <v>25</v>
      </c>
      <c r="BX224" s="18">
        <v>1</v>
      </c>
      <c r="BY224" s="18">
        <v>0</v>
      </c>
    </row>
    <row r="225" spans="1:77" x14ac:dyDescent="0.25">
      <c r="A225" s="18" t="s">
        <v>484</v>
      </c>
      <c r="B225" s="18" t="s">
        <v>488</v>
      </c>
      <c r="C225" s="18" t="s">
        <v>744</v>
      </c>
      <c r="D225" s="1">
        <v>44739</v>
      </c>
      <c r="E225">
        <v>191</v>
      </c>
      <c r="F225">
        <v>5</v>
      </c>
      <c r="G225">
        <v>5</v>
      </c>
      <c r="H225">
        <v>4</v>
      </c>
      <c r="I225">
        <v>4</v>
      </c>
      <c r="J225">
        <v>141</v>
      </c>
      <c r="K225">
        <v>8</v>
      </c>
      <c r="L225">
        <v>15</v>
      </c>
      <c r="M225">
        <v>2</v>
      </c>
      <c r="N225">
        <v>41</v>
      </c>
      <c r="O225">
        <v>37</v>
      </c>
      <c r="P225">
        <v>0</v>
      </c>
      <c r="Q225">
        <v>0</v>
      </c>
      <c r="R225">
        <v>853</v>
      </c>
      <c r="S225">
        <v>682</v>
      </c>
      <c r="T225">
        <v>57</v>
      </c>
      <c r="U225">
        <v>35</v>
      </c>
      <c r="V225">
        <v>8</v>
      </c>
      <c r="W225">
        <v>1768</v>
      </c>
      <c r="X225">
        <v>1103</v>
      </c>
      <c r="Y225">
        <v>86</v>
      </c>
      <c r="Z225">
        <v>208</v>
      </c>
      <c r="AA225">
        <v>8</v>
      </c>
      <c r="AB225">
        <v>1997</v>
      </c>
      <c r="AC225">
        <v>1290</v>
      </c>
      <c r="AD225">
        <v>66</v>
      </c>
      <c r="AE225">
        <v>300</v>
      </c>
      <c r="AF225">
        <v>15</v>
      </c>
      <c r="AG225">
        <v>335</v>
      </c>
      <c r="AH225">
        <v>182</v>
      </c>
      <c r="AI225">
        <v>7</v>
      </c>
      <c r="AJ225">
        <v>60</v>
      </c>
      <c r="AK225">
        <v>4</v>
      </c>
      <c r="AL225">
        <v>99</v>
      </c>
      <c r="AM225">
        <v>82</v>
      </c>
      <c r="AN225">
        <v>4</v>
      </c>
      <c r="AO225">
        <v>4</v>
      </c>
      <c r="AP225">
        <v>1</v>
      </c>
      <c r="AQ225">
        <v>0</v>
      </c>
      <c r="AR225">
        <v>0</v>
      </c>
      <c r="AS225">
        <v>0</v>
      </c>
      <c r="AT225">
        <v>0</v>
      </c>
      <c r="AU225">
        <v>0</v>
      </c>
      <c r="AV225">
        <v>0</v>
      </c>
      <c r="AW225">
        <v>0</v>
      </c>
      <c r="AX225">
        <v>0</v>
      </c>
      <c r="AY225">
        <v>0</v>
      </c>
      <c r="AZ225">
        <v>0</v>
      </c>
      <c r="BA225">
        <v>0</v>
      </c>
      <c r="BB225">
        <v>0</v>
      </c>
      <c r="BC225">
        <v>0</v>
      </c>
      <c r="BD225">
        <v>0</v>
      </c>
      <c r="BE225">
        <v>0</v>
      </c>
      <c r="BF225">
        <v>0</v>
      </c>
      <c r="BG225" s="18">
        <v>5</v>
      </c>
      <c r="BH225" s="18">
        <v>4</v>
      </c>
      <c r="BI225" s="18">
        <v>163</v>
      </c>
      <c r="BJ225" s="18">
        <v>41</v>
      </c>
      <c r="BK225" s="18">
        <v>738</v>
      </c>
      <c r="BL225" s="18">
        <v>1421</v>
      </c>
      <c r="BM225" s="18">
        <v>1584</v>
      </c>
      <c r="BN225" s="18">
        <v>253</v>
      </c>
      <c r="BO225" s="18">
        <v>87</v>
      </c>
      <c r="BP225" s="18">
        <v>9410</v>
      </c>
      <c r="BQ225" s="18">
        <v>4559</v>
      </c>
      <c r="BR225" s="18">
        <v>0</v>
      </c>
      <c r="BS225" s="18">
        <v>198</v>
      </c>
      <c r="BT225" s="18">
        <v>2411</v>
      </c>
      <c r="BU225" s="18">
        <v>220</v>
      </c>
      <c r="BV225" s="18">
        <v>6346</v>
      </c>
      <c r="BW225" s="18">
        <v>88</v>
      </c>
      <c r="BX225" s="18">
        <v>1</v>
      </c>
      <c r="BY225" s="18">
        <v>3</v>
      </c>
    </row>
    <row r="226" spans="1:77" x14ac:dyDescent="0.25">
      <c r="A226" s="18" t="s">
        <v>484</v>
      </c>
      <c r="B226" s="18" t="s">
        <v>486</v>
      </c>
      <c r="C226" s="18" t="s">
        <v>745</v>
      </c>
      <c r="D226" s="1">
        <v>44739</v>
      </c>
      <c r="E226">
        <v>60</v>
      </c>
      <c r="F226">
        <v>1</v>
      </c>
      <c r="G226">
        <v>1</v>
      </c>
      <c r="H226">
        <v>0</v>
      </c>
      <c r="I226">
        <v>0</v>
      </c>
      <c r="J226">
        <v>53</v>
      </c>
      <c r="K226">
        <v>2</v>
      </c>
      <c r="L226">
        <v>1</v>
      </c>
      <c r="M226">
        <v>0</v>
      </c>
      <c r="N226">
        <v>2</v>
      </c>
      <c r="O226">
        <v>2</v>
      </c>
      <c r="P226">
        <v>0</v>
      </c>
      <c r="Q226">
        <v>0</v>
      </c>
      <c r="R226">
        <v>152</v>
      </c>
      <c r="S226">
        <v>141</v>
      </c>
      <c r="T226">
        <v>7</v>
      </c>
      <c r="U226">
        <v>1</v>
      </c>
      <c r="V226">
        <v>0</v>
      </c>
      <c r="W226">
        <v>425</v>
      </c>
      <c r="X226">
        <v>332</v>
      </c>
      <c r="Y226">
        <v>26</v>
      </c>
      <c r="Z226">
        <v>9</v>
      </c>
      <c r="AA226">
        <v>3</v>
      </c>
      <c r="AB226">
        <v>465</v>
      </c>
      <c r="AC226">
        <v>382</v>
      </c>
      <c r="AD226">
        <v>24</v>
      </c>
      <c r="AE226">
        <v>15</v>
      </c>
      <c r="AF226">
        <v>0</v>
      </c>
      <c r="AG226">
        <v>142</v>
      </c>
      <c r="AH226">
        <v>104</v>
      </c>
      <c r="AI226">
        <v>2</v>
      </c>
      <c r="AJ226">
        <v>11</v>
      </c>
      <c r="AK226">
        <v>1</v>
      </c>
      <c r="AL226">
        <v>13</v>
      </c>
      <c r="AM226">
        <v>11</v>
      </c>
      <c r="AN226">
        <v>1</v>
      </c>
      <c r="AO226">
        <v>0</v>
      </c>
      <c r="AP226">
        <v>0</v>
      </c>
      <c r="AQ226">
        <v>0</v>
      </c>
      <c r="AR226">
        <v>0</v>
      </c>
      <c r="AS226">
        <v>0</v>
      </c>
      <c r="AT226">
        <v>0</v>
      </c>
      <c r="AU226">
        <v>0</v>
      </c>
      <c r="AV226">
        <v>0</v>
      </c>
      <c r="AW226">
        <v>0</v>
      </c>
      <c r="AX226">
        <v>0</v>
      </c>
      <c r="AY226">
        <v>0</v>
      </c>
      <c r="AZ226">
        <v>0</v>
      </c>
      <c r="BA226">
        <v>0</v>
      </c>
      <c r="BB226">
        <v>0</v>
      </c>
      <c r="BC226">
        <v>0</v>
      </c>
      <c r="BD226">
        <v>0</v>
      </c>
      <c r="BE226">
        <v>0</v>
      </c>
      <c r="BF226">
        <v>0</v>
      </c>
      <c r="BG226" s="18">
        <v>1</v>
      </c>
      <c r="BH226" s="18">
        <v>0</v>
      </c>
      <c r="BI226" s="18">
        <v>56</v>
      </c>
      <c r="BJ226" s="18">
        <v>2</v>
      </c>
      <c r="BK226" s="18">
        <v>144</v>
      </c>
      <c r="BL226" s="18">
        <v>377</v>
      </c>
      <c r="BM226" s="18">
        <v>422</v>
      </c>
      <c r="BN226" s="18">
        <v>119</v>
      </c>
      <c r="BO226" s="18">
        <v>12</v>
      </c>
      <c r="BP226" s="18">
        <v>2768</v>
      </c>
      <c r="BQ226" s="18">
        <v>1903</v>
      </c>
      <c r="BR226" s="18">
        <v>0</v>
      </c>
      <c r="BS226" s="18">
        <v>89</v>
      </c>
      <c r="BT226" s="18">
        <v>368</v>
      </c>
      <c r="BU226" s="18">
        <v>33</v>
      </c>
      <c r="BV226" s="18">
        <v>2221</v>
      </c>
      <c r="BW226" s="18">
        <v>36</v>
      </c>
      <c r="BX226" s="18">
        <v>1</v>
      </c>
      <c r="BY226" s="18">
        <v>0</v>
      </c>
    </row>
    <row r="227" spans="1:77" x14ac:dyDescent="0.25">
      <c r="A227" s="18" t="s">
        <v>484</v>
      </c>
      <c r="B227" s="18" t="s">
        <v>488</v>
      </c>
      <c r="C227" s="18" t="s">
        <v>626</v>
      </c>
      <c r="D227" s="1">
        <v>44739</v>
      </c>
      <c r="E227">
        <v>189</v>
      </c>
      <c r="F227">
        <v>3</v>
      </c>
      <c r="G227">
        <v>1</v>
      </c>
      <c r="J227">
        <v>130</v>
      </c>
      <c r="K227">
        <v>7</v>
      </c>
      <c r="L227">
        <v>8</v>
      </c>
      <c r="M227">
        <v>9</v>
      </c>
      <c r="N227">
        <v>1</v>
      </c>
      <c r="O227">
        <v>1</v>
      </c>
      <c r="R227">
        <v>779</v>
      </c>
      <c r="S227">
        <v>606</v>
      </c>
      <c r="T227">
        <v>14</v>
      </c>
      <c r="U227">
        <v>26</v>
      </c>
      <c r="V227">
        <v>69</v>
      </c>
      <c r="W227">
        <v>1520</v>
      </c>
      <c r="X227">
        <v>817</v>
      </c>
      <c r="Y227">
        <v>40</v>
      </c>
      <c r="Z227">
        <v>50</v>
      </c>
      <c r="AA227">
        <v>260</v>
      </c>
      <c r="AB227">
        <v>1370</v>
      </c>
      <c r="AC227">
        <v>769</v>
      </c>
      <c r="AD227">
        <v>9</v>
      </c>
      <c r="AE227">
        <v>16</v>
      </c>
      <c r="AF227">
        <v>316</v>
      </c>
      <c r="AG227">
        <v>237</v>
      </c>
      <c r="AH227">
        <v>92</v>
      </c>
      <c r="AI227">
        <v>2</v>
      </c>
      <c r="AJ227">
        <v>5</v>
      </c>
      <c r="AK227">
        <v>59</v>
      </c>
      <c r="AL227">
        <v>58</v>
      </c>
      <c r="AM227">
        <v>45</v>
      </c>
      <c r="AN227">
        <v>3</v>
      </c>
      <c r="AP227">
        <v>3</v>
      </c>
      <c r="BG227" s="18">
        <v>3</v>
      </c>
      <c r="BH227" s="18"/>
      <c r="BI227" s="18">
        <v>161</v>
      </c>
      <c r="BJ227" s="18">
        <v>1</v>
      </c>
      <c r="BK227" s="18">
        <v>660</v>
      </c>
      <c r="BL227" s="18">
        <v>1113</v>
      </c>
      <c r="BM227" s="18">
        <v>996</v>
      </c>
      <c r="BN227" s="18">
        <v>155</v>
      </c>
      <c r="BO227" s="18">
        <v>51</v>
      </c>
      <c r="BP227" s="18">
        <v>5491</v>
      </c>
      <c r="BQ227" s="18">
        <v>2112</v>
      </c>
      <c r="BR227" s="18"/>
      <c r="BS227" s="18">
        <v>37</v>
      </c>
      <c r="BT227" s="18">
        <v>194</v>
      </c>
      <c r="BU227" s="18">
        <v>1740</v>
      </c>
      <c r="BV227" s="18">
        <v>3294</v>
      </c>
      <c r="BW227" s="18">
        <v>42</v>
      </c>
      <c r="BX227" s="18">
        <v>1</v>
      </c>
      <c r="BY227" s="18"/>
    </row>
    <row r="228" spans="1:77" x14ac:dyDescent="0.25">
      <c r="A228" s="18" t="s">
        <v>484</v>
      </c>
      <c r="B228" s="18" t="s">
        <v>487</v>
      </c>
      <c r="C228" s="18" t="s">
        <v>489</v>
      </c>
      <c r="D228" s="1">
        <v>44739</v>
      </c>
      <c r="E228">
        <v>131</v>
      </c>
      <c r="F228">
        <v>8</v>
      </c>
      <c r="G228">
        <v>6</v>
      </c>
      <c r="H228">
        <v>6</v>
      </c>
      <c r="I228">
        <v>3</v>
      </c>
      <c r="J228">
        <v>79</v>
      </c>
      <c r="K228">
        <v>1</v>
      </c>
      <c r="L228">
        <v>21</v>
      </c>
      <c r="M228">
        <v>3</v>
      </c>
      <c r="N228">
        <v>110</v>
      </c>
      <c r="O228">
        <v>79</v>
      </c>
      <c r="P228">
        <v>8</v>
      </c>
      <c r="Q228">
        <v>0</v>
      </c>
      <c r="R228">
        <v>481</v>
      </c>
      <c r="S228">
        <v>335</v>
      </c>
      <c r="T228">
        <v>19</v>
      </c>
      <c r="U228">
        <v>49</v>
      </c>
      <c r="V228">
        <v>14</v>
      </c>
      <c r="W228">
        <v>1436</v>
      </c>
      <c r="X228">
        <v>631</v>
      </c>
      <c r="Y228">
        <v>31</v>
      </c>
      <c r="Z228">
        <v>341</v>
      </c>
      <c r="AA228">
        <v>28</v>
      </c>
      <c r="AB228">
        <v>1270</v>
      </c>
      <c r="AC228">
        <v>482</v>
      </c>
      <c r="AD228">
        <v>13</v>
      </c>
      <c r="AE228">
        <v>357</v>
      </c>
      <c r="AF228">
        <v>113</v>
      </c>
      <c r="AG228">
        <v>144</v>
      </c>
      <c r="AH228">
        <v>38</v>
      </c>
      <c r="AI228">
        <v>3</v>
      </c>
      <c r="AJ228">
        <v>40</v>
      </c>
      <c r="AK228">
        <v>5</v>
      </c>
      <c r="AL228">
        <v>86</v>
      </c>
      <c r="AM228">
        <v>48</v>
      </c>
      <c r="AN228">
        <v>9</v>
      </c>
      <c r="AO228">
        <v>4</v>
      </c>
      <c r="AP228">
        <v>0</v>
      </c>
      <c r="AQ228">
        <v>0</v>
      </c>
      <c r="AR228">
        <v>0</v>
      </c>
      <c r="AS228">
        <v>1</v>
      </c>
      <c r="AT228">
        <v>0</v>
      </c>
      <c r="AU228">
        <v>0</v>
      </c>
      <c r="AV228">
        <v>0</v>
      </c>
      <c r="AW228">
        <v>2</v>
      </c>
      <c r="AX228">
        <v>0</v>
      </c>
      <c r="AY228">
        <v>0</v>
      </c>
      <c r="AZ228">
        <v>0</v>
      </c>
      <c r="BA228">
        <v>9</v>
      </c>
      <c r="BB228">
        <v>0</v>
      </c>
      <c r="BC228">
        <v>0</v>
      </c>
      <c r="BD228">
        <v>0</v>
      </c>
      <c r="BE228">
        <v>0</v>
      </c>
      <c r="BF228">
        <v>0</v>
      </c>
      <c r="BG228" s="18">
        <v>6</v>
      </c>
      <c r="BH228" s="18">
        <v>4</v>
      </c>
      <c r="BI228" s="18">
        <v>102</v>
      </c>
      <c r="BJ228" s="18">
        <v>89</v>
      </c>
      <c r="BK228" s="18">
        <v>390</v>
      </c>
      <c r="BL228" s="18">
        <v>973</v>
      </c>
      <c r="BM228" s="18">
        <v>765</v>
      </c>
      <c r="BN228" s="18">
        <v>85</v>
      </c>
      <c r="BO228" s="18">
        <v>68</v>
      </c>
      <c r="BP228" s="18">
        <v>6103</v>
      </c>
      <c r="BQ228" s="18">
        <v>1542</v>
      </c>
      <c r="BR228" s="18">
        <v>0</v>
      </c>
      <c r="BS228" s="18">
        <v>52</v>
      </c>
      <c r="BT228" s="18">
        <v>1742</v>
      </c>
      <c r="BU228" s="18">
        <v>985</v>
      </c>
      <c r="BV228" s="18">
        <v>3076</v>
      </c>
      <c r="BW228" s="18">
        <v>36</v>
      </c>
      <c r="BX228" s="18">
        <v>1</v>
      </c>
      <c r="BY228" s="18">
        <v>1</v>
      </c>
    </row>
    <row r="229" spans="1:77" x14ac:dyDescent="0.25">
      <c r="A229" s="18" t="s">
        <v>484</v>
      </c>
      <c r="B229" s="18" t="s">
        <v>486</v>
      </c>
      <c r="C229" s="18" t="s">
        <v>627</v>
      </c>
      <c r="D229" s="1">
        <v>44739</v>
      </c>
      <c r="E229">
        <v>75</v>
      </c>
      <c r="F229">
        <v>5</v>
      </c>
      <c r="G229">
        <v>4</v>
      </c>
      <c r="J229">
        <v>51</v>
      </c>
      <c r="K229">
        <v>1</v>
      </c>
      <c r="L229">
        <v>3</v>
      </c>
      <c r="M229">
        <v>3</v>
      </c>
      <c r="N229">
        <v>10</v>
      </c>
      <c r="O229">
        <v>10</v>
      </c>
      <c r="R229">
        <v>404</v>
      </c>
      <c r="S229">
        <v>339</v>
      </c>
      <c r="T229">
        <v>6</v>
      </c>
      <c r="U229">
        <v>18</v>
      </c>
      <c r="V229">
        <v>21</v>
      </c>
      <c r="W229">
        <v>726</v>
      </c>
      <c r="X229">
        <v>442</v>
      </c>
      <c r="Y229">
        <v>9</v>
      </c>
      <c r="Z229">
        <v>66</v>
      </c>
      <c r="AA229">
        <v>38</v>
      </c>
      <c r="AB229">
        <v>662</v>
      </c>
      <c r="AC229">
        <v>419</v>
      </c>
      <c r="AD229">
        <v>13</v>
      </c>
      <c r="AE229">
        <v>61</v>
      </c>
      <c r="AF229">
        <v>47</v>
      </c>
      <c r="AG229">
        <v>106</v>
      </c>
      <c r="AH229">
        <v>48</v>
      </c>
      <c r="AJ229">
        <v>4</v>
      </c>
      <c r="AK229">
        <v>15</v>
      </c>
      <c r="AL229">
        <v>89</v>
      </c>
      <c r="AM229">
        <v>82</v>
      </c>
      <c r="AN229">
        <v>1</v>
      </c>
      <c r="AO229">
        <v>1</v>
      </c>
      <c r="AP229">
        <v>2</v>
      </c>
      <c r="BG229" s="18">
        <v>5</v>
      </c>
      <c r="BH229" s="18"/>
      <c r="BI229" s="18">
        <v>66</v>
      </c>
      <c r="BJ229" s="18">
        <v>10</v>
      </c>
      <c r="BK229" s="18">
        <v>354</v>
      </c>
      <c r="BL229" s="18">
        <v>597</v>
      </c>
      <c r="BM229" s="18">
        <v>527</v>
      </c>
      <c r="BN229" s="18">
        <v>82</v>
      </c>
      <c r="BO229" s="18">
        <v>84</v>
      </c>
      <c r="BP229" s="18">
        <v>2840</v>
      </c>
      <c r="BQ229" s="18">
        <v>1127</v>
      </c>
      <c r="BR229" s="18"/>
      <c r="BS229" s="18">
        <v>29</v>
      </c>
      <c r="BT229" s="18">
        <v>217</v>
      </c>
      <c r="BU229" s="18">
        <v>660</v>
      </c>
      <c r="BV229" s="18">
        <v>1827</v>
      </c>
      <c r="BW229" s="18">
        <v>17</v>
      </c>
      <c r="BX229" s="18">
        <v>1</v>
      </c>
      <c r="BY229" s="18"/>
    </row>
    <row r="230" spans="1:77" x14ac:dyDescent="0.25">
      <c r="A230" s="18" t="s">
        <v>427</v>
      </c>
      <c r="B230" s="18" t="s">
        <v>439</v>
      </c>
      <c r="C230" s="18" t="s">
        <v>440</v>
      </c>
      <c r="D230" s="1">
        <v>44739</v>
      </c>
      <c r="E230">
        <v>315</v>
      </c>
      <c r="F230">
        <v>16</v>
      </c>
      <c r="G230">
        <v>12</v>
      </c>
      <c r="H230">
        <v>9</v>
      </c>
      <c r="I230">
        <v>9</v>
      </c>
      <c r="J230">
        <v>207</v>
      </c>
      <c r="K230">
        <v>8</v>
      </c>
      <c r="L230">
        <v>14</v>
      </c>
      <c r="M230">
        <v>22</v>
      </c>
      <c r="N230">
        <v>115</v>
      </c>
      <c r="O230">
        <v>95</v>
      </c>
      <c r="P230">
        <v>4</v>
      </c>
      <c r="Q230">
        <v>3</v>
      </c>
      <c r="R230">
        <v>1025</v>
      </c>
      <c r="S230">
        <v>804</v>
      </c>
      <c r="T230">
        <v>33</v>
      </c>
      <c r="U230">
        <v>37</v>
      </c>
      <c r="V230">
        <v>51</v>
      </c>
      <c r="W230">
        <v>0</v>
      </c>
      <c r="X230">
        <v>0</v>
      </c>
      <c r="Y230">
        <v>0</v>
      </c>
      <c r="Z230">
        <v>0</v>
      </c>
      <c r="AA230">
        <v>0</v>
      </c>
      <c r="AB230">
        <v>3985</v>
      </c>
      <c r="AC230">
        <v>2401</v>
      </c>
      <c r="AD230">
        <v>81</v>
      </c>
      <c r="AE230">
        <v>67</v>
      </c>
      <c r="AF230">
        <v>557</v>
      </c>
      <c r="AG230">
        <v>916</v>
      </c>
      <c r="AH230">
        <v>420</v>
      </c>
      <c r="AI230">
        <v>29</v>
      </c>
      <c r="AJ230">
        <v>21</v>
      </c>
      <c r="AK230">
        <v>137</v>
      </c>
      <c r="AL230">
        <v>182</v>
      </c>
      <c r="AM230">
        <v>153</v>
      </c>
      <c r="AN230">
        <v>12</v>
      </c>
      <c r="AO230">
        <v>3</v>
      </c>
      <c r="AP230">
        <v>2</v>
      </c>
      <c r="AQ230">
        <v>0</v>
      </c>
      <c r="AR230">
        <v>0</v>
      </c>
      <c r="AS230">
        <v>0</v>
      </c>
      <c r="AT230">
        <v>0</v>
      </c>
      <c r="AU230">
        <v>0</v>
      </c>
      <c r="AV230">
        <v>0</v>
      </c>
      <c r="AW230">
        <v>0</v>
      </c>
      <c r="AX230">
        <v>0</v>
      </c>
      <c r="AY230">
        <v>0</v>
      </c>
      <c r="AZ230">
        <v>0</v>
      </c>
      <c r="BA230">
        <v>1</v>
      </c>
      <c r="BB230">
        <v>0</v>
      </c>
      <c r="BC230">
        <v>0</v>
      </c>
      <c r="BD230">
        <v>0</v>
      </c>
      <c r="BE230">
        <v>0</v>
      </c>
      <c r="BF230">
        <v>0</v>
      </c>
      <c r="BG230" s="18">
        <v>15</v>
      </c>
      <c r="BH230" s="18">
        <v>9</v>
      </c>
      <c r="BI230" s="18">
        <v>259</v>
      </c>
      <c r="BJ230" s="18">
        <v>102</v>
      </c>
      <c r="BK230" s="18">
        <v>881</v>
      </c>
      <c r="BL230" s="18">
        <v>0</v>
      </c>
      <c r="BM230" s="18">
        <v>3196</v>
      </c>
      <c r="BN230" s="18">
        <v>675</v>
      </c>
      <c r="BO230" s="18">
        <v>162</v>
      </c>
      <c r="BP230" s="18">
        <v>14585</v>
      </c>
      <c r="BQ230" s="18">
        <v>6035</v>
      </c>
      <c r="BR230" s="18">
        <v>0</v>
      </c>
      <c r="BS230" s="18">
        <v>274</v>
      </c>
      <c r="BT230" s="18">
        <v>258</v>
      </c>
      <c r="BU230" s="18">
        <v>3591</v>
      </c>
      <c r="BV230" s="18">
        <v>9889</v>
      </c>
      <c r="BW230" s="18">
        <v>53</v>
      </c>
      <c r="BX230" s="18">
        <v>10</v>
      </c>
      <c r="BY230" s="18">
        <v>6</v>
      </c>
    </row>
    <row r="231" spans="1:77" x14ac:dyDescent="0.25">
      <c r="A231" s="18" t="s">
        <v>405</v>
      </c>
      <c r="B231" s="18" t="s">
        <v>673</v>
      </c>
      <c r="C231" s="18" t="s">
        <v>687</v>
      </c>
      <c r="D231" s="1">
        <v>44739</v>
      </c>
      <c r="E231">
        <v>174</v>
      </c>
      <c r="F231">
        <v>18</v>
      </c>
      <c r="G231">
        <v>15</v>
      </c>
      <c r="H231">
        <v>11</v>
      </c>
      <c r="I231">
        <v>10</v>
      </c>
      <c r="J231">
        <v>112</v>
      </c>
      <c r="K231">
        <v>6</v>
      </c>
      <c r="L231">
        <v>15</v>
      </c>
      <c r="M231">
        <v>0</v>
      </c>
      <c r="N231">
        <v>150</v>
      </c>
      <c r="O231">
        <v>116</v>
      </c>
      <c r="P231">
        <v>8</v>
      </c>
      <c r="Q231">
        <v>8</v>
      </c>
      <c r="R231">
        <v>576</v>
      </c>
      <c r="S231">
        <v>434</v>
      </c>
      <c r="T231">
        <v>35</v>
      </c>
      <c r="U231">
        <v>21</v>
      </c>
      <c r="V231">
        <v>13</v>
      </c>
      <c r="W231">
        <v>2071</v>
      </c>
      <c r="X231">
        <v>1149</v>
      </c>
      <c r="Y231">
        <v>62</v>
      </c>
      <c r="Z231">
        <v>288</v>
      </c>
      <c r="AA231">
        <v>33</v>
      </c>
      <c r="AB231">
        <v>1422</v>
      </c>
      <c r="AC231">
        <v>772</v>
      </c>
      <c r="AD231">
        <v>4</v>
      </c>
      <c r="AE231">
        <v>294</v>
      </c>
      <c r="AF231">
        <v>35</v>
      </c>
      <c r="AG231">
        <v>306</v>
      </c>
      <c r="AH231">
        <v>111</v>
      </c>
      <c r="AI231">
        <v>2</v>
      </c>
      <c r="AJ231">
        <v>67</v>
      </c>
      <c r="AK231">
        <v>14</v>
      </c>
      <c r="AL231">
        <v>201</v>
      </c>
      <c r="AM231">
        <v>159</v>
      </c>
      <c r="AN231">
        <v>13</v>
      </c>
      <c r="AO231">
        <v>4</v>
      </c>
      <c r="AP231">
        <v>1</v>
      </c>
      <c r="AQ231">
        <v>0</v>
      </c>
      <c r="AR231">
        <v>0</v>
      </c>
      <c r="AS231">
        <v>0</v>
      </c>
      <c r="AT231">
        <v>0</v>
      </c>
      <c r="AU231">
        <v>0</v>
      </c>
      <c r="AV231">
        <v>0</v>
      </c>
      <c r="AW231">
        <v>0</v>
      </c>
      <c r="AX231">
        <v>0</v>
      </c>
      <c r="AY231">
        <v>0</v>
      </c>
      <c r="AZ231">
        <v>0</v>
      </c>
      <c r="BA231">
        <v>2</v>
      </c>
      <c r="BB231">
        <v>0</v>
      </c>
      <c r="BC231">
        <v>0</v>
      </c>
      <c r="BD231">
        <v>0</v>
      </c>
      <c r="BE231">
        <v>0</v>
      </c>
      <c r="BF231">
        <v>0</v>
      </c>
      <c r="BG231" s="18">
        <v>18</v>
      </c>
      <c r="BH231" s="18">
        <v>11</v>
      </c>
      <c r="BI231" s="18">
        <v>143</v>
      </c>
      <c r="BJ231" s="18">
        <v>126</v>
      </c>
      <c r="BK231" s="18">
        <v>491</v>
      </c>
      <c r="BL231" s="18">
        <v>1604</v>
      </c>
      <c r="BM231" s="18">
        <v>1056</v>
      </c>
      <c r="BN231" s="18">
        <v>208</v>
      </c>
      <c r="BO231" s="18">
        <v>179</v>
      </c>
      <c r="BP231" s="18">
        <v>7621</v>
      </c>
      <c r="BQ231" s="18">
        <v>2552</v>
      </c>
      <c r="BR231" s="18">
        <v>0</v>
      </c>
      <c r="BS231" s="18">
        <v>62</v>
      </c>
      <c r="BT231" s="18">
        <v>2320</v>
      </c>
      <c r="BU231" s="18">
        <v>492</v>
      </c>
      <c r="BV231" s="18">
        <v>4446</v>
      </c>
      <c r="BW231" s="18">
        <v>40</v>
      </c>
      <c r="BX231" s="18">
        <v>10</v>
      </c>
      <c r="BY231" s="18">
        <v>6</v>
      </c>
    </row>
    <row r="232" spans="1:77" x14ac:dyDescent="0.25">
      <c r="A232" s="18" t="s">
        <v>427</v>
      </c>
      <c r="B232" s="18" t="s">
        <v>428</v>
      </c>
      <c r="C232" s="18" t="s">
        <v>631</v>
      </c>
      <c r="D232" s="1">
        <v>44739</v>
      </c>
      <c r="E232">
        <v>227</v>
      </c>
      <c r="F232">
        <v>5</v>
      </c>
      <c r="G232">
        <v>4</v>
      </c>
      <c r="H232">
        <v>1</v>
      </c>
      <c r="I232">
        <v>1</v>
      </c>
      <c r="J232">
        <v>144</v>
      </c>
      <c r="K232">
        <v>6</v>
      </c>
      <c r="L232">
        <v>21</v>
      </c>
      <c r="M232">
        <v>8</v>
      </c>
      <c r="N232">
        <v>2</v>
      </c>
      <c r="O232">
        <v>2</v>
      </c>
      <c r="P232">
        <v>0</v>
      </c>
      <c r="Q232">
        <v>0</v>
      </c>
      <c r="R232">
        <v>573</v>
      </c>
      <c r="S232">
        <v>403</v>
      </c>
      <c r="T232">
        <v>61</v>
      </c>
      <c r="U232">
        <v>27</v>
      </c>
      <c r="V232">
        <v>13</v>
      </c>
      <c r="W232">
        <v>2797</v>
      </c>
      <c r="X232">
        <v>1412</v>
      </c>
      <c r="Y232">
        <v>71</v>
      </c>
      <c r="Z232">
        <v>215</v>
      </c>
      <c r="AA232">
        <v>202</v>
      </c>
      <c r="AB232">
        <v>1924</v>
      </c>
      <c r="AC232">
        <v>951</v>
      </c>
      <c r="AD232">
        <v>36</v>
      </c>
      <c r="AE232">
        <v>85</v>
      </c>
      <c r="AF232">
        <v>359</v>
      </c>
      <c r="AG232">
        <v>418</v>
      </c>
      <c r="AH232">
        <v>166</v>
      </c>
      <c r="AI232">
        <v>13</v>
      </c>
      <c r="AJ232">
        <v>52</v>
      </c>
      <c r="AK232">
        <v>41</v>
      </c>
      <c r="AL232">
        <v>59</v>
      </c>
      <c r="AM232">
        <v>48</v>
      </c>
      <c r="AN232">
        <v>5</v>
      </c>
      <c r="AO232">
        <v>0</v>
      </c>
      <c r="AP232">
        <v>0</v>
      </c>
      <c r="AQ232">
        <v>0</v>
      </c>
      <c r="AR232">
        <v>0</v>
      </c>
      <c r="AS232">
        <v>0</v>
      </c>
      <c r="AT232">
        <v>0</v>
      </c>
      <c r="AU232">
        <v>0</v>
      </c>
      <c r="AV232">
        <v>0</v>
      </c>
      <c r="AW232">
        <v>0</v>
      </c>
      <c r="AX232">
        <v>0</v>
      </c>
      <c r="AY232">
        <v>0</v>
      </c>
      <c r="AZ232">
        <v>0</v>
      </c>
      <c r="BA232">
        <v>0</v>
      </c>
      <c r="BB232">
        <v>0</v>
      </c>
      <c r="BC232">
        <v>1</v>
      </c>
      <c r="BD232">
        <v>0</v>
      </c>
      <c r="BE232">
        <v>0</v>
      </c>
      <c r="BF232">
        <v>0</v>
      </c>
      <c r="BG232" s="18">
        <v>5</v>
      </c>
      <c r="BH232" s="18">
        <v>1</v>
      </c>
      <c r="BI232" s="18">
        <v>189</v>
      </c>
      <c r="BJ232" s="18">
        <v>2</v>
      </c>
      <c r="BK232" s="18">
        <v>461</v>
      </c>
      <c r="BL232" s="18">
        <v>2186</v>
      </c>
      <c r="BM232" s="18">
        <v>1393</v>
      </c>
      <c r="BN232" s="18">
        <v>292</v>
      </c>
      <c r="BO232" s="18">
        <v>53</v>
      </c>
      <c r="BP232" s="18">
        <v>10411</v>
      </c>
      <c r="BQ232" s="18">
        <v>3116</v>
      </c>
      <c r="BR232" s="18">
        <v>0</v>
      </c>
      <c r="BS232" s="18">
        <v>217</v>
      </c>
      <c r="BT232" s="18">
        <v>791</v>
      </c>
      <c r="BU232" s="18">
        <v>2761</v>
      </c>
      <c r="BV232" s="18">
        <v>6112</v>
      </c>
      <c r="BW232" s="18">
        <v>32</v>
      </c>
      <c r="BX232" s="18">
        <v>2</v>
      </c>
      <c r="BY232" s="18">
        <v>0</v>
      </c>
    </row>
    <row r="233" spans="1:77" x14ac:dyDescent="0.25">
      <c r="A233" s="18" t="s">
        <v>427</v>
      </c>
      <c r="B233" s="18" t="s">
        <v>439</v>
      </c>
      <c r="C233" s="18" t="s">
        <v>633</v>
      </c>
      <c r="D233" s="1">
        <v>44739</v>
      </c>
      <c r="E233">
        <v>94</v>
      </c>
      <c r="F233">
        <v>3</v>
      </c>
      <c r="G233">
        <v>2</v>
      </c>
      <c r="H233">
        <v>0</v>
      </c>
      <c r="I233">
        <v>0</v>
      </c>
      <c r="J233">
        <v>66</v>
      </c>
      <c r="K233">
        <v>2</v>
      </c>
      <c r="L233">
        <v>6</v>
      </c>
      <c r="M233">
        <v>3</v>
      </c>
      <c r="N233">
        <v>0</v>
      </c>
      <c r="O233">
        <v>0</v>
      </c>
      <c r="P233">
        <v>0</v>
      </c>
      <c r="Q233">
        <v>0</v>
      </c>
      <c r="R233">
        <v>365</v>
      </c>
      <c r="S233">
        <v>312</v>
      </c>
      <c r="T233">
        <v>9</v>
      </c>
      <c r="U233">
        <v>3</v>
      </c>
      <c r="V233">
        <v>11</v>
      </c>
      <c r="W233">
        <v>0</v>
      </c>
      <c r="X233">
        <v>0</v>
      </c>
      <c r="Y233">
        <v>0</v>
      </c>
      <c r="Z233">
        <v>0</v>
      </c>
      <c r="AA233">
        <v>0</v>
      </c>
      <c r="AB233">
        <v>1362</v>
      </c>
      <c r="AC233">
        <v>921</v>
      </c>
      <c r="AD233">
        <v>6</v>
      </c>
      <c r="AE233">
        <v>38</v>
      </c>
      <c r="AF233">
        <v>136</v>
      </c>
      <c r="AG233">
        <v>331</v>
      </c>
      <c r="AH233">
        <v>161</v>
      </c>
      <c r="AI233">
        <v>8</v>
      </c>
      <c r="AJ233">
        <v>18</v>
      </c>
      <c r="AK233">
        <v>38</v>
      </c>
      <c r="AL233">
        <v>33</v>
      </c>
      <c r="AM233">
        <v>29</v>
      </c>
      <c r="AN233">
        <v>0</v>
      </c>
      <c r="AO233">
        <v>0</v>
      </c>
      <c r="AP233">
        <v>1</v>
      </c>
      <c r="AQ233">
        <v>0</v>
      </c>
      <c r="AR233">
        <v>0</v>
      </c>
      <c r="AS233">
        <v>0</v>
      </c>
      <c r="AT233">
        <v>0</v>
      </c>
      <c r="AU233">
        <v>0</v>
      </c>
      <c r="AV233">
        <v>0</v>
      </c>
      <c r="AW233">
        <v>0</v>
      </c>
      <c r="AX233">
        <v>0</v>
      </c>
      <c r="AY233">
        <v>0</v>
      </c>
      <c r="AZ233">
        <v>0</v>
      </c>
      <c r="BA233">
        <v>0</v>
      </c>
      <c r="BB233">
        <v>0</v>
      </c>
      <c r="BC233">
        <v>0</v>
      </c>
      <c r="BD233">
        <v>0</v>
      </c>
      <c r="BE233">
        <v>0</v>
      </c>
      <c r="BF233">
        <v>0</v>
      </c>
      <c r="BG233" s="18">
        <v>3</v>
      </c>
      <c r="BH233" s="18">
        <v>0</v>
      </c>
      <c r="BI233" s="18">
        <v>80</v>
      </c>
      <c r="BJ233" s="18">
        <v>0</v>
      </c>
      <c r="BK233" s="18">
        <v>334</v>
      </c>
      <c r="BL233" s="18">
        <v>0</v>
      </c>
      <c r="BM233" s="18">
        <v>1151</v>
      </c>
      <c r="BN233" s="18">
        <v>250</v>
      </c>
      <c r="BO233" s="18">
        <v>31</v>
      </c>
      <c r="BP233" s="18">
        <v>5085</v>
      </c>
      <c r="BQ233" s="18">
        <v>2348</v>
      </c>
      <c r="BR233" s="18">
        <v>0</v>
      </c>
      <c r="BS233" s="18">
        <v>50</v>
      </c>
      <c r="BT233" s="18">
        <v>218</v>
      </c>
      <c r="BU233" s="18">
        <v>995</v>
      </c>
      <c r="BV233" s="18">
        <v>3628</v>
      </c>
      <c r="BW233" s="18">
        <v>17</v>
      </c>
      <c r="BX233" s="18">
        <v>2</v>
      </c>
      <c r="BY233" s="18">
        <v>0</v>
      </c>
    </row>
    <row r="234" spans="1:77" x14ac:dyDescent="0.25">
      <c r="A234" s="18" t="s">
        <v>427</v>
      </c>
      <c r="B234" s="18" t="s">
        <v>430</v>
      </c>
      <c r="C234" s="18" t="s">
        <v>431</v>
      </c>
      <c r="D234" s="1">
        <v>44739</v>
      </c>
      <c r="E234">
        <v>73</v>
      </c>
      <c r="F234">
        <v>3</v>
      </c>
      <c r="G234">
        <v>3</v>
      </c>
      <c r="H234">
        <v>9</v>
      </c>
      <c r="I234">
        <v>9</v>
      </c>
      <c r="J234">
        <v>56</v>
      </c>
      <c r="K234">
        <v>1</v>
      </c>
      <c r="L234">
        <v>1</v>
      </c>
      <c r="M234">
        <v>6</v>
      </c>
      <c r="N234">
        <v>179</v>
      </c>
      <c r="O234">
        <v>170</v>
      </c>
      <c r="P234">
        <v>3</v>
      </c>
      <c r="Q234">
        <v>0</v>
      </c>
      <c r="R234">
        <v>277</v>
      </c>
      <c r="S234">
        <v>220</v>
      </c>
      <c r="T234">
        <v>1</v>
      </c>
      <c r="U234">
        <v>1</v>
      </c>
      <c r="V234">
        <v>24</v>
      </c>
      <c r="W234">
        <v>680</v>
      </c>
      <c r="X234">
        <v>424</v>
      </c>
      <c r="Y234">
        <v>9</v>
      </c>
      <c r="Z234">
        <v>7</v>
      </c>
      <c r="AA234">
        <v>72</v>
      </c>
      <c r="AB234">
        <v>569</v>
      </c>
      <c r="AC234">
        <v>314</v>
      </c>
      <c r="AD234">
        <v>1</v>
      </c>
      <c r="AE234">
        <v>10</v>
      </c>
      <c r="AF234">
        <v>111</v>
      </c>
      <c r="AG234">
        <v>103</v>
      </c>
      <c r="AH234">
        <v>42</v>
      </c>
      <c r="AI234">
        <v>0</v>
      </c>
      <c r="AJ234">
        <v>3</v>
      </c>
      <c r="AK234">
        <v>19</v>
      </c>
      <c r="AL234">
        <v>112</v>
      </c>
      <c r="AM234">
        <v>105</v>
      </c>
      <c r="AN234">
        <v>2</v>
      </c>
      <c r="AO234">
        <v>1</v>
      </c>
      <c r="AP234">
        <v>2</v>
      </c>
      <c r="AQ234">
        <v>0</v>
      </c>
      <c r="AR234">
        <v>0</v>
      </c>
      <c r="AS234">
        <v>0</v>
      </c>
      <c r="AT234">
        <v>0</v>
      </c>
      <c r="AU234">
        <v>0</v>
      </c>
      <c r="AV234">
        <v>0</v>
      </c>
      <c r="AW234">
        <v>0</v>
      </c>
      <c r="AX234">
        <v>0</v>
      </c>
      <c r="AY234">
        <v>0</v>
      </c>
      <c r="AZ234">
        <v>0</v>
      </c>
      <c r="BA234">
        <v>0</v>
      </c>
      <c r="BB234">
        <v>0</v>
      </c>
      <c r="BC234">
        <v>0</v>
      </c>
      <c r="BD234">
        <v>0</v>
      </c>
      <c r="BE234">
        <v>0</v>
      </c>
      <c r="BF234">
        <v>0</v>
      </c>
      <c r="BG234" s="18">
        <v>3</v>
      </c>
      <c r="BH234" s="18">
        <v>9</v>
      </c>
      <c r="BI234" s="18">
        <v>63</v>
      </c>
      <c r="BJ234" s="18">
        <v>173</v>
      </c>
      <c r="BK234" s="18">
        <v>245</v>
      </c>
      <c r="BL234" s="18">
        <v>571</v>
      </c>
      <c r="BM234" s="18">
        <v>440</v>
      </c>
      <c r="BN234" s="18">
        <v>75</v>
      </c>
      <c r="BO234" s="18">
        <v>106</v>
      </c>
      <c r="BP234" s="18">
        <v>2685</v>
      </c>
      <c r="BQ234" s="18">
        <v>981</v>
      </c>
      <c r="BR234" s="18">
        <v>0</v>
      </c>
      <c r="BS234" s="18">
        <v>5</v>
      </c>
      <c r="BT234" s="18">
        <v>182</v>
      </c>
      <c r="BU234" s="18">
        <v>663</v>
      </c>
      <c r="BV234" s="18">
        <v>1717</v>
      </c>
      <c r="BW234" s="18">
        <v>27</v>
      </c>
      <c r="BX234" s="18">
        <v>2</v>
      </c>
      <c r="BY234" s="18">
        <v>9</v>
      </c>
    </row>
    <row r="235" spans="1:77" x14ac:dyDescent="0.25">
      <c r="A235" s="18" t="s">
        <v>427</v>
      </c>
      <c r="B235" s="18" t="s">
        <v>436</v>
      </c>
      <c r="C235" s="18" t="s">
        <v>437</v>
      </c>
      <c r="D235" s="1">
        <v>44739</v>
      </c>
      <c r="E235">
        <v>180</v>
      </c>
      <c r="F235">
        <v>3</v>
      </c>
      <c r="G235">
        <v>3</v>
      </c>
      <c r="H235">
        <v>4</v>
      </c>
      <c r="I235">
        <v>3</v>
      </c>
      <c r="J235">
        <v>100</v>
      </c>
      <c r="K235">
        <v>8</v>
      </c>
      <c r="L235">
        <v>21</v>
      </c>
      <c r="M235">
        <v>3</v>
      </c>
      <c r="N235">
        <v>97</v>
      </c>
      <c r="O235">
        <v>83</v>
      </c>
      <c r="P235">
        <v>4</v>
      </c>
      <c r="Q235">
        <v>1</v>
      </c>
      <c r="R235">
        <v>352</v>
      </c>
      <c r="S235">
        <v>206</v>
      </c>
      <c r="T235">
        <v>36</v>
      </c>
      <c r="U235">
        <v>38</v>
      </c>
      <c r="V235">
        <v>15</v>
      </c>
      <c r="W235">
        <v>2331</v>
      </c>
      <c r="X235">
        <v>1175</v>
      </c>
      <c r="Y235">
        <v>109</v>
      </c>
      <c r="Z235">
        <v>340</v>
      </c>
      <c r="AA235">
        <v>64</v>
      </c>
      <c r="AB235">
        <v>1804</v>
      </c>
      <c r="AC235">
        <v>747</v>
      </c>
      <c r="AD235">
        <v>138</v>
      </c>
      <c r="AE235">
        <v>394</v>
      </c>
      <c r="AF235">
        <v>65</v>
      </c>
      <c r="AG235">
        <v>242</v>
      </c>
      <c r="AH235">
        <v>105</v>
      </c>
      <c r="AI235">
        <v>12</v>
      </c>
      <c r="AJ235">
        <v>37</v>
      </c>
      <c r="AK235">
        <v>6</v>
      </c>
      <c r="AL235">
        <v>61</v>
      </c>
      <c r="AM235">
        <v>43</v>
      </c>
      <c r="AN235">
        <v>7</v>
      </c>
      <c r="AO235">
        <v>2</v>
      </c>
      <c r="AP235">
        <v>1</v>
      </c>
      <c r="AQ235">
        <v>0</v>
      </c>
      <c r="AR235">
        <v>0</v>
      </c>
      <c r="AS235">
        <v>0</v>
      </c>
      <c r="AT235">
        <v>0</v>
      </c>
      <c r="AU235">
        <v>0</v>
      </c>
      <c r="AV235">
        <v>0</v>
      </c>
      <c r="AW235">
        <v>0</v>
      </c>
      <c r="AX235">
        <v>0</v>
      </c>
      <c r="AY235">
        <v>0</v>
      </c>
      <c r="AZ235">
        <v>0</v>
      </c>
      <c r="BA235">
        <v>1</v>
      </c>
      <c r="BB235">
        <v>0</v>
      </c>
      <c r="BC235">
        <v>0</v>
      </c>
      <c r="BD235">
        <v>0</v>
      </c>
      <c r="BE235">
        <v>0</v>
      </c>
      <c r="BF235">
        <v>0</v>
      </c>
      <c r="BG235" s="18">
        <v>3</v>
      </c>
      <c r="BH235" s="18">
        <v>4</v>
      </c>
      <c r="BI235" s="18">
        <v>144</v>
      </c>
      <c r="BJ235" s="18">
        <v>88</v>
      </c>
      <c r="BK235" s="18">
        <v>250</v>
      </c>
      <c r="BL235" s="18">
        <v>1732</v>
      </c>
      <c r="BM235" s="18">
        <v>1151</v>
      </c>
      <c r="BN235" s="18">
        <v>174</v>
      </c>
      <c r="BO235" s="18">
        <v>48</v>
      </c>
      <c r="BP235" s="18">
        <v>11946</v>
      </c>
      <c r="BQ235" s="18">
        <v>3239</v>
      </c>
      <c r="BR235" s="18">
        <v>0</v>
      </c>
      <c r="BS235" s="18">
        <v>605</v>
      </c>
      <c r="BT235" s="18">
        <v>3749</v>
      </c>
      <c r="BU235" s="18">
        <v>671</v>
      </c>
      <c r="BV235" s="18">
        <v>6383</v>
      </c>
      <c r="BW235" s="18">
        <v>17</v>
      </c>
      <c r="BX235" s="18">
        <v>2</v>
      </c>
      <c r="BY235" s="18">
        <v>3</v>
      </c>
    </row>
    <row r="236" spans="1:77" x14ac:dyDescent="0.25">
      <c r="A236" s="18" t="s">
        <v>427</v>
      </c>
      <c r="B236" s="18" t="s">
        <v>434</v>
      </c>
      <c r="C236" s="18" t="s">
        <v>503</v>
      </c>
      <c r="D236" s="1">
        <v>44739</v>
      </c>
      <c r="E236">
        <v>72</v>
      </c>
      <c r="F236">
        <v>4</v>
      </c>
      <c r="G236">
        <v>2</v>
      </c>
      <c r="H236">
        <v>0</v>
      </c>
      <c r="I236">
        <v>0</v>
      </c>
      <c r="J236">
        <v>51</v>
      </c>
      <c r="K236">
        <v>0</v>
      </c>
      <c r="L236">
        <v>2</v>
      </c>
      <c r="M236">
        <v>7</v>
      </c>
      <c r="N236">
        <v>0</v>
      </c>
      <c r="O236">
        <v>0</v>
      </c>
      <c r="P236">
        <v>0</v>
      </c>
      <c r="Q236">
        <v>0</v>
      </c>
      <c r="R236">
        <v>345</v>
      </c>
      <c r="S236">
        <v>280</v>
      </c>
      <c r="T236">
        <v>7</v>
      </c>
      <c r="U236">
        <v>0</v>
      </c>
      <c r="V236">
        <v>30</v>
      </c>
      <c r="W236">
        <v>729</v>
      </c>
      <c r="X236">
        <v>431</v>
      </c>
      <c r="Y236">
        <v>10</v>
      </c>
      <c r="Z236">
        <v>11</v>
      </c>
      <c r="AA236">
        <v>89</v>
      </c>
      <c r="AB236">
        <v>703</v>
      </c>
      <c r="AC236">
        <v>404</v>
      </c>
      <c r="AD236">
        <v>0</v>
      </c>
      <c r="AE236">
        <v>1</v>
      </c>
      <c r="AF236">
        <v>138</v>
      </c>
      <c r="AG236">
        <v>75</v>
      </c>
      <c r="AH236">
        <v>23</v>
      </c>
      <c r="AI236">
        <v>0</v>
      </c>
      <c r="AJ236">
        <v>1</v>
      </c>
      <c r="AK236">
        <v>23</v>
      </c>
      <c r="AL236">
        <v>38</v>
      </c>
      <c r="AM236">
        <v>33</v>
      </c>
      <c r="AN236">
        <v>0</v>
      </c>
      <c r="AO236">
        <v>0</v>
      </c>
      <c r="AP236">
        <v>2</v>
      </c>
      <c r="AQ236">
        <v>0</v>
      </c>
      <c r="AR236">
        <v>0</v>
      </c>
      <c r="AS236">
        <v>0</v>
      </c>
      <c r="AT236">
        <v>1</v>
      </c>
      <c r="AU236">
        <v>0</v>
      </c>
      <c r="AV236">
        <v>0</v>
      </c>
      <c r="AW236">
        <v>0</v>
      </c>
      <c r="AX236">
        <v>0</v>
      </c>
      <c r="AY236">
        <v>0</v>
      </c>
      <c r="AZ236">
        <v>0</v>
      </c>
      <c r="BA236">
        <v>0</v>
      </c>
      <c r="BB236">
        <v>0</v>
      </c>
      <c r="BC236">
        <v>0</v>
      </c>
      <c r="BD236">
        <v>0</v>
      </c>
      <c r="BE236">
        <v>0</v>
      </c>
      <c r="BF236">
        <v>0</v>
      </c>
      <c r="BG236" s="18">
        <v>3</v>
      </c>
      <c r="BH236" s="18">
        <v>0</v>
      </c>
      <c r="BI236" s="18">
        <v>61</v>
      </c>
      <c r="BJ236" s="18">
        <v>0</v>
      </c>
      <c r="BK236" s="18">
        <v>308</v>
      </c>
      <c r="BL236" s="18">
        <v>593</v>
      </c>
      <c r="BM236" s="18">
        <v>551</v>
      </c>
      <c r="BN236" s="18">
        <v>48</v>
      </c>
      <c r="BO236" s="18">
        <v>36</v>
      </c>
      <c r="BP236" s="18">
        <v>3085</v>
      </c>
      <c r="BQ236" s="18">
        <v>1185</v>
      </c>
      <c r="BR236" s="18">
        <v>0</v>
      </c>
      <c r="BS236" s="18">
        <v>7</v>
      </c>
      <c r="BT236" s="18">
        <v>13</v>
      </c>
      <c r="BU236" s="18">
        <v>965</v>
      </c>
      <c r="BV236" s="18">
        <v>1989</v>
      </c>
      <c r="BW236" s="18">
        <v>18</v>
      </c>
      <c r="BX236" s="18">
        <v>2</v>
      </c>
      <c r="BY236" s="18">
        <v>0</v>
      </c>
    </row>
    <row r="237" spans="1:77" x14ac:dyDescent="0.25">
      <c r="A237" s="18" t="s">
        <v>441</v>
      </c>
      <c r="B237" s="18" t="s">
        <v>507</v>
      </c>
      <c r="C237" s="18" t="s">
        <v>509</v>
      </c>
      <c r="D237" s="1">
        <v>44739</v>
      </c>
      <c r="E237">
        <v>207</v>
      </c>
      <c r="F237">
        <v>8</v>
      </c>
      <c r="G237">
        <v>7</v>
      </c>
      <c r="H237">
        <v>1</v>
      </c>
      <c r="I237">
        <v>1</v>
      </c>
      <c r="J237">
        <v>139</v>
      </c>
      <c r="K237">
        <v>22</v>
      </c>
      <c r="L237">
        <v>7</v>
      </c>
      <c r="M237">
        <v>3</v>
      </c>
      <c r="N237">
        <v>27</v>
      </c>
      <c r="O237">
        <v>26</v>
      </c>
      <c r="P237">
        <v>0</v>
      </c>
      <c r="Q237">
        <v>0</v>
      </c>
      <c r="R237">
        <v>725</v>
      </c>
      <c r="S237">
        <v>587</v>
      </c>
      <c r="T237">
        <v>69</v>
      </c>
      <c r="U237">
        <v>3</v>
      </c>
      <c r="V237">
        <v>1</v>
      </c>
      <c r="W237">
        <v>1655</v>
      </c>
      <c r="X237">
        <v>990</v>
      </c>
      <c r="Y237">
        <v>185</v>
      </c>
      <c r="Z237">
        <v>157</v>
      </c>
      <c r="AA237">
        <v>6</v>
      </c>
      <c r="AB237">
        <v>1853</v>
      </c>
      <c r="AC237">
        <v>1303</v>
      </c>
      <c r="AD237">
        <v>208</v>
      </c>
      <c r="AE237">
        <v>116</v>
      </c>
      <c r="AF237">
        <v>4</v>
      </c>
      <c r="AG237">
        <v>315</v>
      </c>
      <c r="AH237">
        <v>184</v>
      </c>
      <c r="AI237">
        <v>22</v>
      </c>
      <c r="AJ237">
        <v>26</v>
      </c>
      <c r="AK237">
        <v>0</v>
      </c>
      <c r="AL237">
        <v>137</v>
      </c>
      <c r="AM237">
        <v>115</v>
      </c>
      <c r="AN237">
        <v>11</v>
      </c>
      <c r="AO237">
        <v>0</v>
      </c>
      <c r="AP237">
        <v>0</v>
      </c>
      <c r="AQ237">
        <v>0</v>
      </c>
      <c r="AR237">
        <v>1</v>
      </c>
      <c r="AS237">
        <v>0</v>
      </c>
      <c r="AT237">
        <v>0</v>
      </c>
      <c r="AU237">
        <v>0</v>
      </c>
      <c r="AV237">
        <v>0</v>
      </c>
      <c r="AW237">
        <v>0</v>
      </c>
      <c r="AX237">
        <v>0</v>
      </c>
      <c r="AY237">
        <v>0</v>
      </c>
      <c r="AZ237">
        <v>0</v>
      </c>
      <c r="BA237">
        <v>0</v>
      </c>
      <c r="BB237">
        <v>0</v>
      </c>
      <c r="BC237">
        <v>0</v>
      </c>
      <c r="BD237">
        <v>0</v>
      </c>
      <c r="BE237">
        <v>0</v>
      </c>
      <c r="BF237">
        <v>0</v>
      </c>
      <c r="BG237" s="18">
        <v>7</v>
      </c>
      <c r="BH237" s="18">
        <v>1</v>
      </c>
      <c r="BI237" s="18">
        <v>167</v>
      </c>
      <c r="BJ237" s="18">
        <v>27</v>
      </c>
      <c r="BK237" s="18">
        <v>640</v>
      </c>
      <c r="BL237" s="18">
        <v>1263</v>
      </c>
      <c r="BM237" s="18">
        <v>1493</v>
      </c>
      <c r="BN237" s="18">
        <v>261</v>
      </c>
      <c r="BO237" s="18">
        <v>126</v>
      </c>
      <c r="BP237" s="18">
        <v>7856</v>
      </c>
      <c r="BQ237" s="18">
        <v>4408</v>
      </c>
      <c r="BR237" s="18">
        <v>0</v>
      </c>
      <c r="BS237" s="18">
        <v>1032</v>
      </c>
      <c r="BT237" s="18">
        <v>936</v>
      </c>
      <c r="BU237" s="18">
        <v>67</v>
      </c>
      <c r="BV237" s="18">
        <v>5637</v>
      </c>
      <c r="BW237" s="18">
        <v>39</v>
      </c>
      <c r="BX237" s="18">
        <v>2</v>
      </c>
      <c r="BY237" s="18">
        <v>0</v>
      </c>
    </row>
    <row r="238" spans="1:77" x14ac:dyDescent="0.25">
      <c r="A238" s="18" t="s">
        <v>441</v>
      </c>
      <c r="B238" s="18" t="s">
        <v>505</v>
      </c>
      <c r="C238" s="18" t="s">
        <v>524</v>
      </c>
      <c r="D238" s="1">
        <v>44739</v>
      </c>
      <c r="E238">
        <v>168</v>
      </c>
      <c r="F238">
        <v>6</v>
      </c>
      <c r="G238">
        <v>5</v>
      </c>
      <c r="H238">
        <v>0</v>
      </c>
      <c r="I238">
        <v>0</v>
      </c>
      <c r="J238">
        <v>105</v>
      </c>
      <c r="K238">
        <v>10</v>
      </c>
      <c r="L238">
        <v>22</v>
      </c>
      <c r="M238">
        <v>5</v>
      </c>
      <c r="N238">
        <v>0</v>
      </c>
      <c r="O238">
        <v>0</v>
      </c>
      <c r="P238">
        <v>0</v>
      </c>
      <c r="Q238">
        <v>0</v>
      </c>
      <c r="R238">
        <v>435</v>
      </c>
      <c r="S238">
        <v>317</v>
      </c>
      <c r="T238">
        <v>32</v>
      </c>
      <c r="U238">
        <v>28</v>
      </c>
      <c r="V238">
        <v>6</v>
      </c>
      <c r="W238">
        <v>1550</v>
      </c>
      <c r="X238">
        <v>791</v>
      </c>
      <c r="Y238">
        <v>128</v>
      </c>
      <c r="Z238">
        <v>208</v>
      </c>
      <c r="AA238">
        <v>29</v>
      </c>
      <c r="AB238">
        <v>1255</v>
      </c>
      <c r="AC238">
        <v>592</v>
      </c>
      <c r="AD238">
        <v>54</v>
      </c>
      <c r="AE238">
        <v>287</v>
      </c>
      <c r="AF238">
        <v>53</v>
      </c>
      <c r="AG238">
        <v>309</v>
      </c>
      <c r="AH238">
        <v>154</v>
      </c>
      <c r="AI238">
        <v>11</v>
      </c>
      <c r="AJ238">
        <v>54</v>
      </c>
      <c r="AK238">
        <v>22</v>
      </c>
      <c r="AL238">
        <v>87</v>
      </c>
      <c r="AM238">
        <v>58</v>
      </c>
      <c r="AN238">
        <v>15</v>
      </c>
      <c r="AO238">
        <v>2</v>
      </c>
      <c r="AP238">
        <v>2</v>
      </c>
      <c r="AQ238">
        <v>0</v>
      </c>
      <c r="AR238">
        <v>0</v>
      </c>
      <c r="AS238">
        <v>0</v>
      </c>
      <c r="AT238">
        <v>0</v>
      </c>
      <c r="AU238">
        <v>0</v>
      </c>
      <c r="AV238">
        <v>0</v>
      </c>
      <c r="AW238">
        <v>0</v>
      </c>
      <c r="AX238">
        <v>0</v>
      </c>
      <c r="AY238">
        <v>0</v>
      </c>
      <c r="AZ238">
        <v>0</v>
      </c>
      <c r="BA238">
        <v>0</v>
      </c>
      <c r="BB238">
        <v>0</v>
      </c>
      <c r="BC238">
        <v>1</v>
      </c>
      <c r="BD238">
        <v>0</v>
      </c>
      <c r="BE238">
        <v>0</v>
      </c>
      <c r="BF238">
        <v>0</v>
      </c>
      <c r="BG238" s="18">
        <v>6</v>
      </c>
      <c r="BH238" s="18">
        <v>0</v>
      </c>
      <c r="BI238" s="18">
        <v>130</v>
      </c>
      <c r="BJ238" s="18">
        <v>0</v>
      </c>
      <c r="BK238" s="18">
        <v>358</v>
      </c>
      <c r="BL238" s="18">
        <v>1131</v>
      </c>
      <c r="BM238" s="18">
        <v>825</v>
      </c>
      <c r="BN238" s="18">
        <v>218</v>
      </c>
      <c r="BO238" s="18">
        <v>66</v>
      </c>
      <c r="BP238" s="18">
        <v>7765</v>
      </c>
      <c r="BQ238" s="18">
        <v>3190</v>
      </c>
      <c r="BR238" s="18">
        <v>0</v>
      </c>
      <c r="BS238" s="18">
        <v>160</v>
      </c>
      <c r="BT238" s="18">
        <v>2131</v>
      </c>
      <c r="BU238" s="18">
        <v>482</v>
      </c>
      <c r="BV238" s="18">
        <v>4724</v>
      </c>
      <c r="BW238" s="18">
        <v>24</v>
      </c>
      <c r="BX238" s="18">
        <v>2</v>
      </c>
      <c r="BY238" s="18">
        <v>0</v>
      </c>
    </row>
    <row r="239" spans="1:77" x14ac:dyDescent="0.25">
      <c r="A239" s="18" t="s">
        <v>441</v>
      </c>
      <c r="B239" s="18" t="s">
        <v>643</v>
      </c>
      <c r="C239" s="18" t="s">
        <v>658</v>
      </c>
      <c r="D239" s="1">
        <v>44739</v>
      </c>
      <c r="E239">
        <v>186</v>
      </c>
      <c r="F239">
        <v>10</v>
      </c>
      <c r="G239">
        <v>8</v>
      </c>
      <c r="H239">
        <v>0</v>
      </c>
      <c r="I239">
        <v>0</v>
      </c>
      <c r="J239">
        <v>107</v>
      </c>
      <c r="K239">
        <v>19</v>
      </c>
      <c r="L239">
        <v>20</v>
      </c>
      <c r="M239">
        <v>2</v>
      </c>
      <c r="N239">
        <v>4</v>
      </c>
      <c r="O239">
        <v>3</v>
      </c>
      <c r="P239">
        <v>0</v>
      </c>
      <c r="Q239">
        <v>0</v>
      </c>
      <c r="R239">
        <v>425</v>
      </c>
      <c r="S239">
        <v>316</v>
      </c>
      <c r="T239">
        <v>51</v>
      </c>
      <c r="U239">
        <v>6</v>
      </c>
      <c r="V239">
        <v>1</v>
      </c>
      <c r="W239">
        <v>1650</v>
      </c>
      <c r="X239">
        <v>850</v>
      </c>
      <c r="Y239">
        <v>146</v>
      </c>
      <c r="Z239">
        <v>242</v>
      </c>
      <c r="AA239">
        <v>12</v>
      </c>
      <c r="AB239">
        <v>1178</v>
      </c>
      <c r="AC239">
        <v>655</v>
      </c>
      <c r="AD239">
        <v>41</v>
      </c>
      <c r="AE239">
        <v>211</v>
      </c>
      <c r="AF239">
        <v>6</v>
      </c>
      <c r="AG239">
        <v>428</v>
      </c>
      <c r="AH239">
        <v>221</v>
      </c>
      <c r="AI239">
        <v>11</v>
      </c>
      <c r="AJ239">
        <v>76</v>
      </c>
      <c r="AK239">
        <v>9</v>
      </c>
      <c r="AL239">
        <v>114</v>
      </c>
      <c r="AM239">
        <v>83</v>
      </c>
      <c r="AN239">
        <v>11</v>
      </c>
      <c r="AO239">
        <v>3</v>
      </c>
      <c r="AP239">
        <v>2</v>
      </c>
      <c r="AQ239">
        <v>0</v>
      </c>
      <c r="AR239">
        <v>1</v>
      </c>
      <c r="AS239">
        <v>0</v>
      </c>
      <c r="AT239">
        <v>0</v>
      </c>
      <c r="AU239">
        <v>0</v>
      </c>
      <c r="AV239">
        <v>0</v>
      </c>
      <c r="AW239">
        <v>0</v>
      </c>
      <c r="AX239">
        <v>0</v>
      </c>
      <c r="AY239">
        <v>0</v>
      </c>
      <c r="AZ239">
        <v>0</v>
      </c>
      <c r="BA239">
        <v>0</v>
      </c>
      <c r="BB239">
        <v>0</v>
      </c>
      <c r="BC239">
        <v>0</v>
      </c>
      <c r="BD239">
        <v>0</v>
      </c>
      <c r="BE239">
        <v>0</v>
      </c>
      <c r="BF239">
        <v>0</v>
      </c>
      <c r="BG239" s="18">
        <v>8</v>
      </c>
      <c r="BH239" s="18">
        <v>0</v>
      </c>
      <c r="BI239" s="18">
        <v>137</v>
      </c>
      <c r="BJ239" s="18">
        <v>4</v>
      </c>
      <c r="BK239" s="18">
        <v>361</v>
      </c>
      <c r="BL239" s="18">
        <v>1200</v>
      </c>
      <c r="BM239" s="18">
        <v>895</v>
      </c>
      <c r="BN239" s="18">
        <v>319</v>
      </c>
      <c r="BO239" s="18">
        <v>92</v>
      </c>
      <c r="BP239" s="18">
        <v>7591</v>
      </c>
      <c r="BQ239" s="18">
        <v>3452</v>
      </c>
      <c r="BR239" s="18">
        <v>0</v>
      </c>
      <c r="BS239" s="18">
        <v>149</v>
      </c>
      <c r="BT239" s="18">
        <v>2055</v>
      </c>
      <c r="BU239" s="18">
        <v>93</v>
      </c>
      <c r="BV239" s="18">
        <v>5023</v>
      </c>
      <c r="BW239" s="18">
        <v>23</v>
      </c>
      <c r="BX239" s="18">
        <v>2</v>
      </c>
      <c r="BY239" s="18">
        <v>0</v>
      </c>
    </row>
    <row r="240" spans="1:77" x14ac:dyDescent="0.25">
      <c r="A240" s="18" t="s">
        <v>441</v>
      </c>
      <c r="B240" s="18" t="s">
        <v>513</v>
      </c>
      <c r="C240" s="18" t="s">
        <v>527</v>
      </c>
      <c r="D240" s="1">
        <v>44739</v>
      </c>
      <c r="E240">
        <v>134</v>
      </c>
      <c r="F240">
        <v>9</v>
      </c>
      <c r="G240">
        <v>6</v>
      </c>
      <c r="H240">
        <v>0</v>
      </c>
      <c r="I240">
        <v>0</v>
      </c>
      <c r="J240">
        <v>76</v>
      </c>
      <c r="K240">
        <v>15</v>
      </c>
      <c r="L240">
        <v>7</v>
      </c>
      <c r="M240">
        <v>2</v>
      </c>
      <c r="N240">
        <v>1</v>
      </c>
      <c r="O240">
        <v>0</v>
      </c>
      <c r="P240">
        <v>0</v>
      </c>
      <c r="Q240">
        <v>0</v>
      </c>
      <c r="R240">
        <v>373</v>
      </c>
      <c r="S240">
        <v>268</v>
      </c>
      <c r="T240">
        <v>45</v>
      </c>
      <c r="U240">
        <v>13</v>
      </c>
      <c r="V240">
        <v>5</v>
      </c>
      <c r="W240">
        <v>1250</v>
      </c>
      <c r="X240">
        <v>607</v>
      </c>
      <c r="Y240">
        <v>173</v>
      </c>
      <c r="Z240">
        <v>131</v>
      </c>
      <c r="AA240">
        <v>29</v>
      </c>
      <c r="AB240">
        <v>835</v>
      </c>
      <c r="AC240">
        <v>416</v>
      </c>
      <c r="AD240">
        <v>75</v>
      </c>
      <c r="AE240">
        <v>135</v>
      </c>
      <c r="AF240">
        <v>32</v>
      </c>
      <c r="AG240">
        <v>111</v>
      </c>
      <c r="AH240">
        <v>44</v>
      </c>
      <c r="AI240">
        <v>6</v>
      </c>
      <c r="AJ240">
        <v>19</v>
      </c>
      <c r="AK240">
        <v>12</v>
      </c>
      <c r="AL240">
        <v>78</v>
      </c>
      <c r="AM240">
        <v>55</v>
      </c>
      <c r="AN240">
        <v>10</v>
      </c>
      <c r="AO240">
        <v>2</v>
      </c>
      <c r="AP240">
        <v>1</v>
      </c>
      <c r="AQ240">
        <v>0</v>
      </c>
      <c r="AR240">
        <v>2</v>
      </c>
      <c r="AS240">
        <v>0</v>
      </c>
      <c r="AT240">
        <v>0</v>
      </c>
      <c r="AU240">
        <v>0</v>
      </c>
      <c r="AV240">
        <v>0</v>
      </c>
      <c r="AW240">
        <v>0</v>
      </c>
      <c r="AX240">
        <v>0</v>
      </c>
      <c r="AY240">
        <v>0</v>
      </c>
      <c r="AZ240">
        <v>0</v>
      </c>
      <c r="BA240">
        <v>0</v>
      </c>
      <c r="BB240">
        <v>0</v>
      </c>
      <c r="BC240">
        <v>0</v>
      </c>
      <c r="BD240">
        <v>0</v>
      </c>
      <c r="BE240">
        <v>0</v>
      </c>
      <c r="BF240">
        <v>0</v>
      </c>
      <c r="BG240" s="18">
        <v>6</v>
      </c>
      <c r="BH240" s="18">
        <v>0</v>
      </c>
      <c r="BI240" s="18">
        <v>102</v>
      </c>
      <c r="BJ240" s="18">
        <v>1</v>
      </c>
      <c r="BK240" s="18">
        <v>306</v>
      </c>
      <c r="BL240" s="18">
        <v>874</v>
      </c>
      <c r="BM240" s="18">
        <v>571</v>
      </c>
      <c r="BN240" s="18">
        <v>67</v>
      </c>
      <c r="BO240" s="18">
        <v>64</v>
      </c>
      <c r="BP240" s="18">
        <v>4704</v>
      </c>
      <c r="BQ240" s="18">
        <v>1722</v>
      </c>
      <c r="BR240" s="18">
        <v>0</v>
      </c>
      <c r="BS240" s="18">
        <v>156</v>
      </c>
      <c r="BT240" s="18">
        <v>824</v>
      </c>
      <c r="BU240" s="18">
        <v>804</v>
      </c>
      <c r="BV240" s="18">
        <v>2710</v>
      </c>
      <c r="BW240" s="18">
        <v>23</v>
      </c>
      <c r="BX240" s="18">
        <v>2</v>
      </c>
      <c r="BY240" s="18">
        <v>0</v>
      </c>
    </row>
    <row r="241" spans="1:77" x14ac:dyDescent="0.25">
      <c r="A241" s="18" t="s">
        <v>444</v>
      </c>
      <c r="B241" s="18" t="s">
        <v>532</v>
      </c>
      <c r="C241" s="18" t="s">
        <v>662</v>
      </c>
      <c r="D241" s="1">
        <v>44739</v>
      </c>
      <c r="E241">
        <v>125</v>
      </c>
      <c r="F241">
        <v>3</v>
      </c>
      <c r="G241">
        <v>3</v>
      </c>
      <c r="H241">
        <v>0</v>
      </c>
      <c r="I241">
        <v>0</v>
      </c>
      <c r="J241">
        <v>92</v>
      </c>
      <c r="K241">
        <v>5</v>
      </c>
      <c r="L241">
        <v>6</v>
      </c>
      <c r="M241">
        <v>1</v>
      </c>
      <c r="N241">
        <v>2</v>
      </c>
      <c r="O241">
        <v>1</v>
      </c>
      <c r="P241">
        <v>1</v>
      </c>
      <c r="Q241">
        <v>0</v>
      </c>
      <c r="R241">
        <v>632</v>
      </c>
      <c r="S241">
        <v>539</v>
      </c>
      <c r="T241">
        <v>31</v>
      </c>
      <c r="U241">
        <v>17</v>
      </c>
      <c r="V241">
        <v>5</v>
      </c>
      <c r="W241">
        <v>950</v>
      </c>
      <c r="X241">
        <v>657</v>
      </c>
      <c r="Y241">
        <v>40</v>
      </c>
      <c r="Z241">
        <v>47</v>
      </c>
      <c r="AA241">
        <v>16</v>
      </c>
      <c r="AB241">
        <v>903</v>
      </c>
      <c r="AC241">
        <v>610</v>
      </c>
      <c r="AD241">
        <v>30</v>
      </c>
      <c r="AE241">
        <v>82</v>
      </c>
      <c r="AF241">
        <v>41</v>
      </c>
      <c r="AG241">
        <v>134</v>
      </c>
      <c r="AH241">
        <v>65</v>
      </c>
      <c r="AI241">
        <v>6</v>
      </c>
      <c r="AJ241">
        <v>9</v>
      </c>
      <c r="AK241">
        <v>4</v>
      </c>
      <c r="AL241">
        <v>61</v>
      </c>
      <c r="AM241">
        <v>53</v>
      </c>
      <c r="AN241">
        <v>2</v>
      </c>
      <c r="AO241">
        <v>0</v>
      </c>
      <c r="AP241">
        <v>0</v>
      </c>
      <c r="AQ241">
        <v>0</v>
      </c>
      <c r="AR241">
        <v>0</v>
      </c>
      <c r="AS241">
        <v>0</v>
      </c>
      <c r="AT241">
        <v>0</v>
      </c>
      <c r="AU241">
        <v>0</v>
      </c>
      <c r="AV241">
        <v>0</v>
      </c>
      <c r="AW241">
        <v>0</v>
      </c>
      <c r="AX241">
        <v>0</v>
      </c>
      <c r="AY241">
        <v>1</v>
      </c>
      <c r="AZ241">
        <v>0</v>
      </c>
      <c r="BA241">
        <v>0</v>
      </c>
      <c r="BB241">
        <v>0</v>
      </c>
      <c r="BC241">
        <v>0</v>
      </c>
      <c r="BD241">
        <v>0</v>
      </c>
      <c r="BE241">
        <v>0</v>
      </c>
      <c r="BF241">
        <v>0</v>
      </c>
      <c r="BG241" s="18">
        <v>3</v>
      </c>
      <c r="BH241" s="18">
        <v>0</v>
      </c>
      <c r="BI241" s="18">
        <v>110</v>
      </c>
      <c r="BJ241" s="18">
        <v>1</v>
      </c>
      <c r="BK241" s="18">
        <v>574</v>
      </c>
      <c r="BL241" s="18">
        <v>824</v>
      </c>
      <c r="BM241" s="18">
        <v>734</v>
      </c>
      <c r="BN241" s="18">
        <v>108</v>
      </c>
      <c r="BO241" s="18">
        <v>58</v>
      </c>
      <c r="BP241" s="18">
        <v>3900</v>
      </c>
      <c r="BQ241" s="18">
        <v>1919</v>
      </c>
      <c r="BR241" s="18">
        <v>0</v>
      </c>
      <c r="BS241" s="18">
        <v>197</v>
      </c>
      <c r="BT241" s="18">
        <v>548</v>
      </c>
      <c r="BU241" s="18">
        <v>292</v>
      </c>
      <c r="BV241" s="18">
        <v>2767</v>
      </c>
      <c r="BW241" s="18">
        <v>36</v>
      </c>
      <c r="BX241" s="18">
        <v>2</v>
      </c>
      <c r="BY241" s="18">
        <v>0</v>
      </c>
    </row>
    <row r="242" spans="1:77" x14ac:dyDescent="0.25">
      <c r="A242" s="18" t="s">
        <v>444</v>
      </c>
      <c r="B242" s="18" t="s">
        <v>447</v>
      </c>
      <c r="C242" s="18" t="s">
        <v>536</v>
      </c>
      <c r="D242" s="1">
        <v>44739</v>
      </c>
      <c r="E242">
        <v>118</v>
      </c>
      <c r="F242">
        <v>2</v>
      </c>
      <c r="G242">
        <v>2</v>
      </c>
      <c r="H242">
        <v>0</v>
      </c>
      <c r="I242">
        <v>0</v>
      </c>
      <c r="J242">
        <v>110</v>
      </c>
      <c r="K242">
        <v>1</v>
      </c>
      <c r="L242">
        <v>1</v>
      </c>
      <c r="M242">
        <v>1</v>
      </c>
      <c r="N242">
        <v>1</v>
      </c>
      <c r="O242">
        <v>1</v>
      </c>
      <c r="P242">
        <v>0</v>
      </c>
      <c r="Q242">
        <v>0</v>
      </c>
      <c r="R242">
        <v>1054</v>
      </c>
      <c r="S242">
        <v>1000</v>
      </c>
      <c r="T242">
        <v>14</v>
      </c>
      <c r="U242">
        <v>11</v>
      </c>
      <c r="V242">
        <v>15</v>
      </c>
      <c r="W242">
        <v>0</v>
      </c>
      <c r="X242">
        <v>0</v>
      </c>
      <c r="Y242">
        <v>0</v>
      </c>
      <c r="Z242">
        <v>0</v>
      </c>
      <c r="AA242">
        <v>0</v>
      </c>
      <c r="AB242">
        <v>1726</v>
      </c>
      <c r="AC242">
        <v>1468</v>
      </c>
      <c r="AD242">
        <v>29</v>
      </c>
      <c r="AE242">
        <v>32</v>
      </c>
      <c r="AF242">
        <v>71</v>
      </c>
      <c r="AG242">
        <v>217</v>
      </c>
      <c r="AH242">
        <v>163</v>
      </c>
      <c r="AI242">
        <v>5</v>
      </c>
      <c r="AJ242">
        <v>2</v>
      </c>
      <c r="AK242">
        <v>7</v>
      </c>
      <c r="AL242">
        <v>45</v>
      </c>
      <c r="AM242">
        <v>42</v>
      </c>
      <c r="AN242">
        <v>2</v>
      </c>
      <c r="AO242">
        <v>0</v>
      </c>
      <c r="AP242">
        <v>0</v>
      </c>
      <c r="AQ242">
        <v>0</v>
      </c>
      <c r="AR242">
        <v>0</v>
      </c>
      <c r="AS242">
        <v>0</v>
      </c>
      <c r="AT242">
        <v>0</v>
      </c>
      <c r="AU242">
        <v>0</v>
      </c>
      <c r="AV242">
        <v>0</v>
      </c>
      <c r="AW242">
        <v>0</v>
      </c>
      <c r="AX242">
        <v>0</v>
      </c>
      <c r="AY242">
        <v>0</v>
      </c>
      <c r="AZ242">
        <v>0</v>
      </c>
      <c r="BA242">
        <v>0</v>
      </c>
      <c r="BB242">
        <v>0</v>
      </c>
      <c r="BC242">
        <v>0</v>
      </c>
      <c r="BD242">
        <v>1</v>
      </c>
      <c r="BE242">
        <v>0</v>
      </c>
      <c r="BF242">
        <v>0</v>
      </c>
      <c r="BG242" s="18">
        <v>2</v>
      </c>
      <c r="BH242" s="18">
        <v>0</v>
      </c>
      <c r="BI242" s="18">
        <v>114</v>
      </c>
      <c r="BJ242" s="18">
        <v>1</v>
      </c>
      <c r="BK242" s="18">
        <v>1011</v>
      </c>
      <c r="BL242" s="18">
        <v>0</v>
      </c>
      <c r="BM242" s="18">
        <v>1581</v>
      </c>
      <c r="BN242" s="18">
        <v>198</v>
      </c>
      <c r="BO242" s="18">
        <v>43</v>
      </c>
      <c r="BP242" s="18">
        <v>5226</v>
      </c>
      <c r="BQ242" s="18">
        <v>3917</v>
      </c>
      <c r="BR242" s="18">
        <v>1</v>
      </c>
      <c r="BS242" s="18">
        <v>104</v>
      </c>
      <c r="BT242" s="18">
        <v>84</v>
      </c>
      <c r="BU242" s="18">
        <v>414</v>
      </c>
      <c r="BV242" s="18">
        <v>4554</v>
      </c>
      <c r="BW242" s="18">
        <v>62</v>
      </c>
      <c r="BX242" s="18">
        <v>2</v>
      </c>
      <c r="BY242" s="18">
        <v>0</v>
      </c>
    </row>
    <row r="243" spans="1:77" x14ac:dyDescent="0.25">
      <c r="A243" s="18" t="s">
        <v>444</v>
      </c>
      <c r="B243" s="18" t="s">
        <v>445</v>
      </c>
      <c r="C243" s="18" t="s">
        <v>538</v>
      </c>
      <c r="D243" s="1">
        <v>44739</v>
      </c>
      <c r="E243">
        <v>117</v>
      </c>
      <c r="F243">
        <v>2</v>
      </c>
      <c r="G243">
        <v>2</v>
      </c>
      <c r="H243">
        <v>1</v>
      </c>
      <c r="I243">
        <v>1</v>
      </c>
      <c r="J243">
        <v>88</v>
      </c>
      <c r="K243">
        <v>4</v>
      </c>
      <c r="L243">
        <v>5</v>
      </c>
      <c r="M243">
        <v>1</v>
      </c>
      <c r="N243">
        <v>21</v>
      </c>
      <c r="O243">
        <v>20</v>
      </c>
      <c r="P243">
        <v>0</v>
      </c>
      <c r="Q243">
        <v>1</v>
      </c>
      <c r="R243">
        <v>672</v>
      </c>
      <c r="S243">
        <v>572</v>
      </c>
      <c r="T243">
        <v>21</v>
      </c>
      <c r="U243">
        <v>17</v>
      </c>
      <c r="V243">
        <v>13</v>
      </c>
      <c r="W243">
        <v>0</v>
      </c>
      <c r="X243">
        <v>0</v>
      </c>
      <c r="Y243">
        <v>0</v>
      </c>
      <c r="Z243">
        <v>0</v>
      </c>
      <c r="AA243">
        <v>0</v>
      </c>
      <c r="AB243">
        <v>1550</v>
      </c>
      <c r="AC243">
        <v>1102</v>
      </c>
      <c r="AD243">
        <v>24</v>
      </c>
      <c r="AE243">
        <v>85</v>
      </c>
      <c r="AF243">
        <v>76</v>
      </c>
      <c r="AG243">
        <v>263</v>
      </c>
      <c r="AH243">
        <v>137</v>
      </c>
      <c r="AI243">
        <v>3</v>
      </c>
      <c r="AJ243">
        <v>24</v>
      </c>
      <c r="AK243">
        <v>26</v>
      </c>
      <c r="AL243">
        <v>84</v>
      </c>
      <c r="AM243">
        <v>80</v>
      </c>
      <c r="AN243">
        <v>1</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s="18">
        <v>2</v>
      </c>
      <c r="BH243" s="18">
        <v>1</v>
      </c>
      <c r="BI243" s="18">
        <v>105</v>
      </c>
      <c r="BJ243" s="18">
        <v>20</v>
      </c>
      <c r="BK243" s="18">
        <v>617</v>
      </c>
      <c r="BL243" s="18">
        <v>0</v>
      </c>
      <c r="BM243" s="18">
        <v>1336</v>
      </c>
      <c r="BN243" s="18">
        <v>204</v>
      </c>
      <c r="BO243" s="18">
        <v>83</v>
      </c>
      <c r="BP243" s="18">
        <v>5176</v>
      </c>
      <c r="BQ243" s="18">
        <v>2718</v>
      </c>
      <c r="BR243" s="18">
        <v>0</v>
      </c>
      <c r="BS243" s="18">
        <v>100</v>
      </c>
      <c r="BT243" s="18">
        <v>541</v>
      </c>
      <c r="BU243" s="18">
        <v>574</v>
      </c>
      <c r="BV243" s="18">
        <v>3794</v>
      </c>
      <c r="BW243" s="18">
        <v>32</v>
      </c>
      <c r="BX243" s="18">
        <v>2</v>
      </c>
      <c r="BY243" s="18">
        <v>1</v>
      </c>
    </row>
    <row r="244" spans="1:77" x14ac:dyDescent="0.25">
      <c r="A244" s="18" t="s">
        <v>444</v>
      </c>
      <c r="B244" s="18" t="s">
        <v>445</v>
      </c>
      <c r="C244" s="18" t="s">
        <v>540</v>
      </c>
      <c r="D244" s="1">
        <v>44739</v>
      </c>
      <c r="E244">
        <v>197</v>
      </c>
      <c r="F244">
        <v>2</v>
      </c>
      <c r="G244">
        <v>2</v>
      </c>
      <c r="H244">
        <v>5</v>
      </c>
      <c r="I244">
        <v>4</v>
      </c>
      <c r="J244">
        <v>158</v>
      </c>
      <c r="K244">
        <v>0</v>
      </c>
      <c r="L244">
        <v>16</v>
      </c>
      <c r="M244">
        <v>2</v>
      </c>
      <c r="N244">
        <v>136</v>
      </c>
      <c r="O244">
        <v>115</v>
      </c>
      <c r="P244">
        <v>2</v>
      </c>
      <c r="Q244">
        <v>0</v>
      </c>
      <c r="R244">
        <v>1496</v>
      </c>
      <c r="S244">
        <v>1317</v>
      </c>
      <c r="T244">
        <v>17</v>
      </c>
      <c r="U244">
        <v>65</v>
      </c>
      <c r="V244">
        <v>31</v>
      </c>
      <c r="W244">
        <v>0</v>
      </c>
      <c r="X244">
        <v>0</v>
      </c>
      <c r="Y244">
        <v>0</v>
      </c>
      <c r="Z244">
        <v>0</v>
      </c>
      <c r="AA244">
        <v>0</v>
      </c>
      <c r="AB244">
        <v>3000</v>
      </c>
      <c r="AC244">
        <v>2246</v>
      </c>
      <c r="AD244">
        <v>26</v>
      </c>
      <c r="AE244">
        <v>283</v>
      </c>
      <c r="AF244">
        <v>72</v>
      </c>
      <c r="AG244">
        <v>608</v>
      </c>
      <c r="AH244">
        <v>342</v>
      </c>
      <c r="AI244">
        <v>7</v>
      </c>
      <c r="AJ244">
        <v>77</v>
      </c>
      <c r="AK244">
        <v>11</v>
      </c>
      <c r="AL244">
        <v>86</v>
      </c>
      <c r="AM244">
        <v>75</v>
      </c>
      <c r="AN244">
        <v>1</v>
      </c>
      <c r="AO244">
        <v>5</v>
      </c>
      <c r="AP244">
        <v>0</v>
      </c>
      <c r="AQ244">
        <v>0</v>
      </c>
      <c r="AR244">
        <v>0</v>
      </c>
      <c r="AS244">
        <v>0</v>
      </c>
      <c r="AT244">
        <v>0</v>
      </c>
      <c r="AU244">
        <v>0</v>
      </c>
      <c r="AV244">
        <v>0</v>
      </c>
      <c r="AW244">
        <v>0</v>
      </c>
      <c r="AX244">
        <v>0</v>
      </c>
      <c r="AY244">
        <v>0</v>
      </c>
      <c r="AZ244">
        <v>0</v>
      </c>
      <c r="BA244">
        <v>11</v>
      </c>
      <c r="BB244">
        <v>0</v>
      </c>
      <c r="BC244">
        <v>0</v>
      </c>
      <c r="BD244">
        <v>0</v>
      </c>
      <c r="BE244">
        <v>0</v>
      </c>
      <c r="BF244">
        <v>0</v>
      </c>
      <c r="BG244" s="18">
        <v>2</v>
      </c>
      <c r="BH244" s="18">
        <v>5</v>
      </c>
      <c r="BI244" s="18">
        <v>175</v>
      </c>
      <c r="BJ244" s="18">
        <v>119</v>
      </c>
      <c r="BK244" s="18">
        <v>1370</v>
      </c>
      <c r="BL244" s="18">
        <v>0</v>
      </c>
      <c r="BM244" s="18">
        <v>2573</v>
      </c>
      <c r="BN244" s="18">
        <v>480</v>
      </c>
      <c r="BO244" s="18">
        <v>80</v>
      </c>
      <c r="BP244" s="18">
        <v>10402</v>
      </c>
      <c r="BQ244" s="18">
        <v>5911</v>
      </c>
      <c r="BR244" s="18">
        <v>0</v>
      </c>
      <c r="BS244" s="18">
        <v>76</v>
      </c>
      <c r="BT244" s="18">
        <v>1449</v>
      </c>
      <c r="BU244" s="18">
        <v>657</v>
      </c>
      <c r="BV244" s="18">
        <v>7897</v>
      </c>
      <c r="BW244" s="18">
        <v>63</v>
      </c>
      <c r="BX244" s="18">
        <v>2</v>
      </c>
      <c r="BY244" s="18">
        <v>2</v>
      </c>
    </row>
    <row r="245" spans="1:77" x14ac:dyDescent="0.25">
      <c r="A245" s="18" t="s">
        <v>444</v>
      </c>
      <c r="B245" s="18" t="s">
        <v>532</v>
      </c>
      <c r="C245" s="18" t="s">
        <v>667</v>
      </c>
      <c r="D245" s="1">
        <v>44739</v>
      </c>
      <c r="E245">
        <v>62</v>
      </c>
      <c r="F245">
        <v>2</v>
      </c>
      <c r="G245">
        <v>2</v>
      </c>
      <c r="H245">
        <v>0</v>
      </c>
      <c r="I245">
        <v>0</v>
      </c>
      <c r="J245">
        <v>48</v>
      </c>
      <c r="K245">
        <v>3</v>
      </c>
      <c r="L245">
        <v>2</v>
      </c>
      <c r="M245">
        <v>0</v>
      </c>
      <c r="N245">
        <v>3</v>
      </c>
      <c r="O245">
        <v>3</v>
      </c>
      <c r="P245">
        <v>0</v>
      </c>
      <c r="Q245">
        <v>0</v>
      </c>
      <c r="R245">
        <v>489</v>
      </c>
      <c r="S245">
        <v>423</v>
      </c>
      <c r="T245">
        <v>13</v>
      </c>
      <c r="U245">
        <v>9</v>
      </c>
      <c r="V245">
        <v>17</v>
      </c>
      <c r="W245">
        <v>612</v>
      </c>
      <c r="X245">
        <v>441</v>
      </c>
      <c r="Y245">
        <v>29</v>
      </c>
      <c r="Z245">
        <v>19</v>
      </c>
      <c r="AA245">
        <v>12</v>
      </c>
      <c r="AB245">
        <v>662</v>
      </c>
      <c r="AC245">
        <v>478</v>
      </c>
      <c r="AD245">
        <v>35</v>
      </c>
      <c r="AE245">
        <v>3</v>
      </c>
      <c r="AF245">
        <v>49</v>
      </c>
      <c r="AG245">
        <v>90</v>
      </c>
      <c r="AH245">
        <v>43</v>
      </c>
      <c r="AI245">
        <v>8</v>
      </c>
      <c r="AJ245">
        <v>0</v>
      </c>
      <c r="AK245">
        <v>8</v>
      </c>
      <c r="AL245">
        <v>29</v>
      </c>
      <c r="AM245">
        <v>25</v>
      </c>
      <c r="AN245">
        <v>1</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18">
        <v>2</v>
      </c>
      <c r="BH245" s="18">
        <v>0</v>
      </c>
      <c r="BI245" s="18">
        <v>55</v>
      </c>
      <c r="BJ245" s="18">
        <v>3</v>
      </c>
      <c r="BK245" s="18">
        <v>445</v>
      </c>
      <c r="BL245" s="18">
        <v>541</v>
      </c>
      <c r="BM245" s="18">
        <v>560</v>
      </c>
      <c r="BN245" s="18">
        <v>66</v>
      </c>
      <c r="BO245" s="18">
        <v>27</v>
      </c>
      <c r="BP245" s="18">
        <v>2751</v>
      </c>
      <c r="BQ245" s="18">
        <v>1484</v>
      </c>
      <c r="BR245" s="18">
        <v>0</v>
      </c>
      <c r="BS245" s="18">
        <v>165</v>
      </c>
      <c r="BT245" s="18">
        <v>31</v>
      </c>
      <c r="BU245" s="18">
        <v>418</v>
      </c>
      <c r="BV245" s="18">
        <v>2045</v>
      </c>
      <c r="BW245" s="18">
        <v>23</v>
      </c>
      <c r="BX245" s="18">
        <v>2</v>
      </c>
      <c r="BY245" s="18">
        <v>0</v>
      </c>
    </row>
    <row r="246" spans="1:77" x14ac:dyDescent="0.25">
      <c r="A246" s="18" t="s">
        <v>444</v>
      </c>
      <c r="B246" s="18" t="s">
        <v>532</v>
      </c>
      <c r="C246" s="18" t="s">
        <v>605</v>
      </c>
      <c r="D246" s="1">
        <v>44739</v>
      </c>
      <c r="E246">
        <v>162</v>
      </c>
      <c r="F246">
        <v>3</v>
      </c>
      <c r="G246">
        <v>3</v>
      </c>
      <c r="H246">
        <v>0</v>
      </c>
      <c r="I246">
        <v>0</v>
      </c>
      <c r="J246">
        <v>124</v>
      </c>
      <c r="K246">
        <v>7</v>
      </c>
      <c r="L246">
        <v>9</v>
      </c>
      <c r="M246">
        <v>2</v>
      </c>
      <c r="N246">
        <v>11</v>
      </c>
      <c r="O246">
        <v>8</v>
      </c>
      <c r="P246">
        <v>0</v>
      </c>
      <c r="Q246">
        <v>0</v>
      </c>
      <c r="R246">
        <v>1104</v>
      </c>
      <c r="S246">
        <v>1008</v>
      </c>
      <c r="T246">
        <v>28</v>
      </c>
      <c r="U246">
        <v>25</v>
      </c>
      <c r="V246">
        <v>2</v>
      </c>
      <c r="W246">
        <v>1397</v>
      </c>
      <c r="X246">
        <v>970</v>
      </c>
      <c r="Y246">
        <v>49</v>
      </c>
      <c r="Z246">
        <v>108</v>
      </c>
      <c r="AA246">
        <v>21</v>
      </c>
      <c r="AB246">
        <v>1392</v>
      </c>
      <c r="AC246">
        <v>1063</v>
      </c>
      <c r="AD246">
        <v>33</v>
      </c>
      <c r="AE246">
        <v>123</v>
      </c>
      <c r="AF246">
        <v>21</v>
      </c>
      <c r="AG246">
        <v>164</v>
      </c>
      <c r="AH246">
        <v>75</v>
      </c>
      <c r="AI246">
        <v>8</v>
      </c>
      <c r="AJ246">
        <v>14</v>
      </c>
      <c r="AK246">
        <v>6</v>
      </c>
      <c r="AL246">
        <v>92</v>
      </c>
      <c r="AM246">
        <v>82</v>
      </c>
      <c r="AN246">
        <v>4</v>
      </c>
      <c r="AO246">
        <v>0</v>
      </c>
      <c r="AP246">
        <v>0</v>
      </c>
      <c r="AQ246">
        <v>0</v>
      </c>
      <c r="AR246">
        <v>0</v>
      </c>
      <c r="AS246">
        <v>0</v>
      </c>
      <c r="AT246">
        <v>0</v>
      </c>
      <c r="AU246">
        <v>0</v>
      </c>
      <c r="AV246">
        <v>0</v>
      </c>
      <c r="AW246">
        <v>0</v>
      </c>
      <c r="AX246">
        <v>0</v>
      </c>
      <c r="AY246">
        <v>0</v>
      </c>
      <c r="AZ246">
        <v>0</v>
      </c>
      <c r="BA246">
        <v>1</v>
      </c>
      <c r="BB246">
        <v>0</v>
      </c>
      <c r="BC246">
        <v>0</v>
      </c>
      <c r="BD246">
        <v>0</v>
      </c>
      <c r="BE246">
        <v>0</v>
      </c>
      <c r="BF246">
        <v>0</v>
      </c>
      <c r="BG246" s="18">
        <v>3</v>
      </c>
      <c r="BH246" s="18">
        <v>0</v>
      </c>
      <c r="BI246" s="18">
        <v>141</v>
      </c>
      <c r="BJ246" s="18">
        <v>10</v>
      </c>
      <c r="BK246" s="18">
        <v>1038</v>
      </c>
      <c r="BL246" s="18">
        <v>1179</v>
      </c>
      <c r="BM246" s="18">
        <v>1201</v>
      </c>
      <c r="BN246" s="18">
        <v>129</v>
      </c>
      <c r="BO246" s="18">
        <v>87</v>
      </c>
      <c r="BP246" s="18">
        <v>6314</v>
      </c>
      <c r="BQ246" s="18">
        <v>3513</v>
      </c>
      <c r="BR246" s="18">
        <v>0</v>
      </c>
      <c r="BS246" s="18">
        <v>209</v>
      </c>
      <c r="BT246" s="18">
        <v>882</v>
      </c>
      <c r="BU246" s="18">
        <v>385</v>
      </c>
      <c r="BV246" s="18">
        <v>4657</v>
      </c>
      <c r="BW246" s="18">
        <v>54</v>
      </c>
      <c r="BX246" s="18">
        <v>2</v>
      </c>
      <c r="BY246" s="18">
        <v>0</v>
      </c>
    </row>
    <row r="247" spans="1:77" x14ac:dyDescent="0.25">
      <c r="A247" s="18" t="s">
        <v>444</v>
      </c>
      <c r="B247" s="18" t="s">
        <v>447</v>
      </c>
      <c r="C247" s="18" t="s">
        <v>550</v>
      </c>
      <c r="D247" s="1">
        <v>44739</v>
      </c>
      <c r="E247">
        <v>73</v>
      </c>
      <c r="F247">
        <v>3</v>
      </c>
      <c r="G247">
        <v>3</v>
      </c>
      <c r="H247">
        <v>0</v>
      </c>
      <c r="I247">
        <v>0</v>
      </c>
      <c r="J247">
        <v>64</v>
      </c>
      <c r="K247">
        <v>3</v>
      </c>
      <c r="L247">
        <v>1</v>
      </c>
      <c r="M247">
        <v>1</v>
      </c>
      <c r="N247">
        <v>1</v>
      </c>
      <c r="O247">
        <v>1</v>
      </c>
      <c r="P247">
        <v>0</v>
      </c>
      <c r="Q247">
        <v>0</v>
      </c>
      <c r="R247">
        <v>556</v>
      </c>
      <c r="S247">
        <v>522</v>
      </c>
      <c r="T247">
        <v>12</v>
      </c>
      <c r="U247">
        <v>0</v>
      </c>
      <c r="V247">
        <v>6</v>
      </c>
      <c r="W247">
        <v>0</v>
      </c>
      <c r="X247">
        <v>0</v>
      </c>
      <c r="Y247">
        <v>0</v>
      </c>
      <c r="Z247">
        <v>0</v>
      </c>
      <c r="AA247">
        <v>0</v>
      </c>
      <c r="AB247">
        <v>1182</v>
      </c>
      <c r="AC247">
        <v>973</v>
      </c>
      <c r="AD247">
        <v>41</v>
      </c>
      <c r="AE247">
        <v>1</v>
      </c>
      <c r="AF247">
        <v>46</v>
      </c>
      <c r="AG247">
        <v>184</v>
      </c>
      <c r="AH247">
        <v>125</v>
      </c>
      <c r="AI247">
        <v>6</v>
      </c>
      <c r="AJ247">
        <v>2</v>
      </c>
      <c r="AK247">
        <v>14</v>
      </c>
      <c r="AL247">
        <v>40</v>
      </c>
      <c r="AM247">
        <v>39</v>
      </c>
      <c r="AN247">
        <v>0</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s="18">
        <v>3</v>
      </c>
      <c r="BH247" s="18">
        <v>0</v>
      </c>
      <c r="BI247" s="18">
        <v>66</v>
      </c>
      <c r="BJ247" s="18">
        <v>1</v>
      </c>
      <c r="BK247" s="18">
        <v>536</v>
      </c>
      <c r="BL247" s="18">
        <v>0</v>
      </c>
      <c r="BM247" s="18">
        <v>1073</v>
      </c>
      <c r="BN247" s="18">
        <v>155</v>
      </c>
      <c r="BO247" s="18">
        <v>39</v>
      </c>
      <c r="BP247" s="18">
        <v>3896</v>
      </c>
      <c r="BQ247" s="18">
        <v>2646</v>
      </c>
      <c r="BR247" s="18">
        <v>0</v>
      </c>
      <c r="BS247" s="18">
        <v>73</v>
      </c>
      <c r="BT247" s="18">
        <v>23</v>
      </c>
      <c r="BU247" s="18">
        <v>408</v>
      </c>
      <c r="BV247" s="18">
        <v>3303</v>
      </c>
      <c r="BW247" s="18">
        <v>35</v>
      </c>
      <c r="BX247" s="18">
        <v>2</v>
      </c>
      <c r="BY247" s="18">
        <v>0</v>
      </c>
    </row>
    <row r="248" spans="1:77" x14ac:dyDescent="0.25">
      <c r="A248" s="18" t="s">
        <v>405</v>
      </c>
      <c r="B248" s="18" t="s">
        <v>459</v>
      </c>
      <c r="C248" s="18" t="s">
        <v>554</v>
      </c>
      <c r="D248" s="1">
        <v>44739</v>
      </c>
      <c r="E248">
        <v>42</v>
      </c>
      <c r="F248">
        <v>2</v>
      </c>
      <c r="G248">
        <v>2</v>
      </c>
      <c r="H248">
        <v>0</v>
      </c>
      <c r="I248">
        <v>0</v>
      </c>
      <c r="J248">
        <v>31</v>
      </c>
      <c r="K248">
        <v>1</v>
      </c>
      <c r="L248">
        <v>1</v>
      </c>
      <c r="M248">
        <v>1</v>
      </c>
      <c r="N248">
        <v>0</v>
      </c>
      <c r="O248">
        <v>0</v>
      </c>
      <c r="P248">
        <v>0</v>
      </c>
      <c r="Q248">
        <v>0</v>
      </c>
      <c r="R248">
        <v>175</v>
      </c>
      <c r="S248">
        <v>141</v>
      </c>
      <c r="T248">
        <v>9</v>
      </c>
      <c r="U248">
        <v>1</v>
      </c>
      <c r="V248">
        <v>1</v>
      </c>
      <c r="W248">
        <v>571</v>
      </c>
      <c r="X248">
        <v>348</v>
      </c>
      <c r="Y248">
        <v>25</v>
      </c>
      <c r="Z248">
        <v>28</v>
      </c>
      <c r="AA248">
        <v>13</v>
      </c>
      <c r="AB248">
        <v>254</v>
      </c>
      <c r="AC248">
        <v>137</v>
      </c>
      <c r="AD248">
        <v>6</v>
      </c>
      <c r="AE248">
        <v>34</v>
      </c>
      <c r="AF248">
        <v>28</v>
      </c>
      <c r="AG248">
        <v>61</v>
      </c>
      <c r="AH248">
        <v>21</v>
      </c>
      <c r="AI248">
        <v>0</v>
      </c>
      <c r="AJ248">
        <v>10</v>
      </c>
      <c r="AK248">
        <v>9</v>
      </c>
      <c r="AL248">
        <v>14</v>
      </c>
      <c r="AM248">
        <v>12</v>
      </c>
      <c r="AN248">
        <v>0</v>
      </c>
      <c r="AO248">
        <v>0</v>
      </c>
      <c r="AP248">
        <v>0</v>
      </c>
      <c r="AQ248">
        <v>0</v>
      </c>
      <c r="AR248">
        <v>0</v>
      </c>
      <c r="AS248">
        <v>0</v>
      </c>
      <c r="AT248">
        <v>0</v>
      </c>
      <c r="AU248">
        <v>0</v>
      </c>
      <c r="AV248">
        <v>0</v>
      </c>
      <c r="AW248">
        <v>0</v>
      </c>
      <c r="AX248">
        <v>0</v>
      </c>
      <c r="AY248">
        <v>0</v>
      </c>
      <c r="AZ248">
        <v>0</v>
      </c>
      <c r="BA248">
        <v>0</v>
      </c>
      <c r="BB248">
        <v>0</v>
      </c>
      <c r="BC248">
        <v>0</v>
      </c>
      <c r="BD248">
        <v>0</v>
      </c>
      <c r="BE248">
        <v>0</v>
      </c>
      <c r="BF248">
        <v>0</v>
      </c>
      <c r="BG248" s="18">
        <v>2</v>
      </c>
      <c r="BH248" s="18">
        <v>0</v>
      </c>
      <c r="BI248" s="18">
        <v>38</v>
      </c>
      <c r="BJ248" s="18">
        <v>0</v>
      </c>
      <c r="BK248" s="18">
        <v>161</v>
      </c>
      <c r="BL248" s="18">
        <v>491</v>
      </c>
      <c r="BM248" s="18">
        <v>178</v>
      </c>
      <c r="BN248" s="18">
        <v>41</v>
      </c>
      <c r="BO248" s="18">
        <v>14</v>
      </c>
      <c r="BP248" s="18">
        <v>1940</v>
      </c>
      <c r="BQ248" s="18">
        <v>660</v>
      </c>
      <c r="BR248" s="18">
        <v>0</v>
      </c>
      <c r="BS248" s="18">
        <v>23</v>
      </c>
      <c r="BT248" s="18">
        <v>339</v>
      </c>
      <c r="BU248" s="18">
        <v>321</v>
      </c>
      <c r="BV248" s="18">
        <v>1169</v>
      </c>
      <c r="BW248" s="18">
        <v>11</v>
      </c>
      <c r="BX248" s="18">
        <v>2</v>
      </c>
      <c r="BY248" s="18">
        <v>0</v>
      </c>
    </row>
    <row r="249" spans="1:77" x14ac:dyDescent="0.25">
      <c r="A249" s="18" t="s">
        <v>405</v>
      </c>
      <c r="B249" s="18" t="s">
        <v>673</v>
      </c>
      <c r="C249" s="18" t="s">
        <v>674</v>
      </c>
      <c r="D249" s="1">
        <v>44739</v>
      </c>
      <c r="E249">
        <v>117</v>
      </c>
      <c r="F249">
        <v>3</v>
      </c>
      <c r="G249">
        <v>2</v>
      </c>
      <c r="H249">
        <v>0</v>
      </c>
      <c r="I249">
        <v>0</v>
      </c>
      <c r="J249">
        <v>74</v>
      </c>
      <c r="K249">
        <v>1</v>
      </c>
      <c r="L249">
        <v>10</v>
      </c>
      <c r="M249">
        <v>4</v>
      </c>
      <c r="N249">
        <v>1</v>
      </c>
      <c r="O249">
        <v>0</v>
      </c>
      <c r="P249">
        <v>0</v>
      </c>
      <c r="Q249">
        <v>0</v>
      </c>
      <c r="R249">
        <v>355</v>
      </c>
      <c r="S249">
        <v>245</v>
      </c>
      <c r="T249">
        <v>10</v>
      </c>
      <c r="U249">
        <v>17</v>
      </c>
      <c r="V249">
        <v>15</v>
      </c>
      <c r="W249">
        <v>1721</v>
      </c>
      <c r="X249">
        <v>886</v>
      </c>
      <c r="Y249">
        <v>31</v>
      </c>
      <c r="Z249">
        <v>173</v>
      </c>
      <c r="AA249">
        <v>84</v>
      </c>
      <c r="AB249">
        <v>1014</v>
      </c>
      <c r="AC249">
        <v>469</v>
      </c>
      <c r="AD249">
        <v>9</v>
      </c>
      <c r="AE249">
        <v>44</v>
      </c>
      <c r="AF249">
        <v>225</v>
      </c>
      <c r="AG249">
        <v>265</v>
      </c>
      <c r="AH249">
        <v>103</v>
      </c>
      <c r="AI249">
        <v>1</v>
      </c>
      <c r="AJ249">
        <v>24</v>
      </c>
      <c r="AK249">
        <v>24</v>
      </c>
      <c r="AL249">
        <v>23</v>
      </c>
      <c r="AM249">
        <v>12</v>
      </c>
      <c r="AN249">
        <v>0</v>
      </c>
      <c r="AO249">
        <v>3</v>
      </c>
      <c r="AP249">
        <v>2</v>
      </c>
      <c r="AQ249">
        <v>0</v>
      </c>
      <c r="AR249">
        <v>0</v>
      </c>
      <c r="AS249">
        <v>0</v>
      </c>
      <c r="AT249">
        <v>0</v>
      </c>
      <c r="AU249">
        <v>0</v>
      </c>
      <c r="AV249">
        <v>0</v>
      </c>
      <c r="AW249">
        <v>0</v>
      </c>
      <c r="AX249">
        <v>0</v>
      </c>
      <c r="AY249">
        <v>0</v>
      </c>
      <c r="AZ249">
        <v>0</v>
      </c>
      <c r="BA249">
        <v>0</v>
      </c>
      <c r="BB249">
        <v>0</v>
      </c>
      <c r="BC249">
        <v>0</v>
      </c>
      <c r="BD249">
        <v>0</v>
      </c>
      <c r="BE249">
        <v>0</v>
      </c>
      <c r="BF249">
        <v>0</v>
      </c>
      <c r="BG249" s="18">
        <v>3</v>
      </c>
      <c r="BH249" s="18">
        <v>0</v>
      </c>
      <c r="BI249" s="18">
        <v>98</v>
      </c>
      <c r="BJ249" s="18">
        <v>1</v>
      </c>
      <c r="BK249" s="18">
        <v>302</v>
      </c>
      <c r="BL249" s="18">
        <v>1359</v>
      </c>
      <c r="BM249" s="18">
        <v>703</v>
      </c>
      <c r="BN249" s="18">
        <v>196</v>
      </c>
      <c r="BO249" s="18">
        <v>17</v>
      </c>
      <c r="BP249" s="18">
        <v>7568</v>
      </c>
      <c r="BQ249" s="18">
        <v>2159</v>
      </c>
      <c r="BR249" s="18">
        <v>0</v>
      </c>
      <c r="BS249" s="18">
        <v>74</v>
      </c>
      <c r="BT249" s="18">
        <v>691</v>
      </c>
      <c r="BU249" s="18">
        <v>2066</v>
      </c>
      <c r="BV249" s="18">
        <v>4375</v>
      </c>
      <c r="BW249" s="18">
        <v>15</v>
      </c>
      <c r="BX249" s="18">
        <v>2</v>
      </c>
      <c r="BY249" s="18">
        <v>0</v>
      </c>
    </row>
    <row r="250" spans="1:77" x14ac:dyDescent="0.25">
      <c r="A250" s="18" t="s">
        <v>405</v>
      </c>
      <c r="B250" s="18" t="s">
        <v>457</v>
      </c>
      <c r="C250" s="18" t="s">
        <v>675</v>
      </c>
      <c r="D250" s="1">
        <v>44739</v>
      </c>
      <c r="E250">
        <v>167</v>
      </c>
      <c r="F250">
        <v>4</v>
      </c>
      <c r="G250">
        <v>3</v>
      </c>
      <c r="H250">
        <v>1</v>
      </c>
      <c r="I250">
        <v>1</v>
      </c>
      <c r="J250">
        <v>94</v>
      </c>
      <c r="K250">
        <v>13</v>
      </c>
      <c r="L250">
        <v>17</v>
      </c>
      <c r="M250">
        <v>9</v>
      </c>
      <c r="N250">
        <v>8</v>
      </c>
      <c r="O250">
        <v>8</v>
      </c>
      <c r="P250">
        <v>0</v>
      </c>
      <c r="Q250">
        <v>0</v>
      </c>
      <c r="R250">
        <v>312</v>
      </c>
      <c r="S250">
        <v>197</v>
      </c>
      <c r="T250">
        <v>23</v>
      </c>
      <c r="U250">
        <v>12</v>
      </c>
      <c r="V250">
        <v>24</v>
      </c>
      <c r="W250">
        <v>2324</v>
      </c>
      <c r="X250">
        <v>1202</v>
      </c>
      <c r="Y250">
        <v>204</v>
      </c>
      <c r="Z250">
        <v>146</v>
      </c>
      <c r="AA250">
        <v>135</v>
      </c>
      <c r="AB250">
        <v>1300</v>
      </c>
      <c r="AC250">
        <v>584</v>
      </c>
      <c r="AD250">
        <v>58</v>
      </c>
      <c r="AE250">
        <v>68</v>
      </c>
      <c r="AF250">
        <v>258</v>
      </c>
      <c r="AG250">
        <v>354</v>
      </c>
      <c r="AH250">
        <v>173</v>
      </c>
      <c r="AI250">
        <v>11</v>
      </c>
      <c r="AJ250">
        <v>27</v>
      </c>
      <c r="AK250">
        <v>35</v>
      </c>
      <c r="AL250">
        <v>46</v>
      </c>
      <c r="AM250">
        <v>30</v>
      </c>
      <c r="AN250">
        <v>4</v>
      </c>
      <c r="AO250">
        <v>3</v>
      </c>
      <c r="AP250">
        <v>1</v>
      </c>
      <c r="AQ250">
        <v>0</v>
      </c>
      <c r="AR250">
        <v>0</v>
      </c>
      <c r="AS250">
        <v>1</v>
      </c>
      <c r="AT250">
        <v>0</v>
      </c>
      <c r="AU250">
        <v>0</v>
      </c>
      <c r="AV250">
        <v>0</v>
      </c>
      <c r="AW250">
        <v>0</v>
      </c>
      <c r="AX250">
        <v>0</v>
      </c>
      <c r="AY250">
        <v>0</v>
      </c>
      <c r="AZ250">
        <v>0</v>
      </c>
      <c r="BA250">
        <v>0</v>
      </c>
      <c r="BB250">
        <v>0</v>
      </c>
      <c r="BC250">
        <v>0</v>
      </c>
      <c r="BD250">
        <v>0</v>
      </c>
      <c r="BE250">
        <v>0</v>
      </c>
      <c r="BF250">
        <v>0</v>
      </c>
      <c r="BG250" s="18">
        <v>3</v>
      </c>
      <c r="BH250" s="18">
        <v>1</v>
      </c>
      <c r="BI250" s="18">
        <v>120</v>
      </c>
      <c r="BJ250" s="18">
        <v>8</v>
      </c>
      <c r="BK250" s="18">
        <v>239</v>
      </c>
      <c r="BL250" s="18">
        <v>1738</v>
      </c>
      <c r="BM250" s="18">
        <v>857</v>
      </c>
      <c r="BN250" s="18">
        <v>261</v>
      </c>
      <c r="BO250" s="18">
        <v>34</v>
      </c>
      <c r="BP250" s="18">
        <v>15304</v>
      </c>
      <c r="BQ250" s="18">
        <v>5143</v>
      </c>
      <c r="BR250" s="18">
        <v>0</v>
      </c>
      <c r="BS250" s="18">
        <v>151</v>
      </c>
      <c r="BT250" s="18">
        <v>345</v>
      </c>
      <c r="BU250" s="18">
        <v>5142</v>
      </c>
      <c r="BV250" s="18">
        <v>8804</v>
      </c>
      <c r="BW250" s="18">
        <v>17</v>
      </c>
      <c r="BX250" s="18">
        <v>2</v>
      </c>
      <c r="BY250" s="18">
        <v>0</v>
      </c>
    </row>
    <row r="251" spans="1:77" x14ac:dyDescent="0.25">
      <c r="A251" s="18" t="s">
        <v>405</v>
      </c>
      <c r="B251" s="18" t="s">
        <v>676</v>
      </c>
      <c r="C251" s="18" t="s">
        <v>752</v>
      </c>
      <c r="D251" s="1">
        <v>44739</v>
      </c>
      <c r="E251">
        <v>128</v>
      </c>
      <c r="F251">
        <v>2</v>
      </c>
      <c r="G251">
        <v>2</v>
      </c>
      <c r="H251">
        <v>0</v>
      </c>
      <c r="I251">
        <v>0</v>
      </c>
      <c r="J251">
        <v>85</v>
      </c>
      <c r="K251">
        <v>9</v>
      </c>
      <c r="L251">
        <v>12</v>
      </c>
      <c r="M251">
        <v>1</v>
      </c>
      <c r="N251">
        <v>3</v>
      </c>
      <c r="O251">
        <v>3</v>
      </c>
      <c r="P251">
        <v>0</v>
      </c>
      <c r="Q251">
        <v>0</v>
      </c>
      <c r="R251">
        <v>632</v>
      </c>
      <c r="S251">
        <v>467</v>
      </c>
      <c r="T251">
        <v>53</v>
      </c>
      <c r="U251">
        <v>23</v>
      </c>
      <c r="V251">
        <v>8</v>
      </c>
      <c r="W251">
        <v>1698</v>
      </c>
      <c r="X251">
        <v>944</v>
      </c>
      <c r="Y251">
        <v>63</v>
      </c>
      <c r="Z251">
        <v>190</v>
      </c>
      <c r="AA251">
        <v>34</v>
      </c>
      <c r="AB251">
        <v>1147</v>
      </c>
      <c r="AC251">
        <v>629</v>
      </c>
      <c r="AD251">
        <v>17</v>
      </c>
      <c r="AE251">
        <v>159</v>
      </c>
      <c r="AF251">
        <v>95</v>
      </c>
      <c r="AG251">
        <v>329</v>
      </c>
      <c r="AH251">
        <v>128</v>
      </c>
      <c r="AI251">
        <v>2</v>
      </c>
      <c r="AJ251">
        <v>59</v>
      </c>
      <c r="AK251">
        <v>22</v>
      </c>
      <c r="AL251">
        <v>55</v>
      </c>
      <c r="AM251">
        <v>42</v>
      </c>
      <c r="AN251">
        <v>4</v>
      </c>
      <c r="AO251">
        <v>1</v>
      </c>
      <c r="AP251">
        <v>1</v>
      </c>
      <c r="AQ251">
        <v>0</v>
      </c>
      <c r="AR251">
        <v>0</v>
      </c>
      <c r="AS251">
        <v>0</v>
      </c>
      <c r="AT251">
        <v>0</v>
      </c>
      <c r="AU251">
        <v>0</v>
      </c>
      <c r="AV251">
        <v>0</v>
      </c>
      <c r="AW251">
        <v>0</v>
      </c>
      <c r="AX251">
        <v>0</v>
      </c>
      <c r="AY251">
        <v>0</v>
      </c>
      <c r="AZ251">
        <v>0</v>
      </c>
      <c r="BA251">
        <v>0</v>
      </c>
      <c r="BB251">
        <v>0</v>
      </c>
      <c r="BC251">
        <v>0</v>
      </c>
      <c r="BD251">
        <v>0</v>
      </c>
      <c r="BE251">
        <v>0</v>
      </c>
      <c r="BF251">
        <v>0</v>
      </c>
      <c r="BG251" s="18">
        <v>2</v>
      </c>
      <c r="BH251" s="18">
        <v>0</v>
      </c>
      <c r="BI251" s="18">
        <v>100</v>
      </c>
      <c r="BJ251" s="18">
        <v>3</v>
      </c>
      <c r="BK251" s="18">
        <v>533</v>
      </c>
      <c r="BL251" s="18">
        <v>1362</v>
      </c>
      <c r="BM251" s="18">
        <v>852</v>
      </c>
      <c r="BN251" s="18">
        <v>228</v>
      </c>
      <c r="BO251" s="18">
        <v>48</v>
      </c>
      <c r="BP251" s="18">
        <v>7058</v>
      </c>
      <c r="BQ251" s="18">
        <v>2638</v>
      </c>
      <c r="BR251" s="18">
        <v>0</v>
      </c>
      <c r="BS251" s="18">
        <v>79</v>
      </c>
      <c r="BT251" s="18">
        <v>1358</v>
      </c>
      <c r="BU251" s="18">
        <v>960</v>
      </c>
      <c r="BV251" s="18">
        <v>4401</v>
      </c>
      <c r="BW251" s="18">
        <v>24</v>
      </c>
      <c r="BX251" s="18">
        <v>2</v>
      </c>
      <c r="BY251" s="18">
        <v>0</v>
      </c>
    </row>
    <row r="252" spans="1:77" x14ac:dyDescent="0.25">
      <c r="A252" s="18" t="s">
        <v>405</v>
      </c>
      <c r="B252" s="18" t="s">
        <v>555</v>
      </c>
      <c r="C252" s="18" t="s">
        <v>678</v>
      </c>
      <c r="D252" s="1">
        <v>44739</v>
      </c>
      <c r="E252">
        <v>141</v>
      </c>
      <c r="F252">
        <v>2</v>
      </c>
      <c r="G252">
        <v>2</v>
      </c>
      <c r="H252">
        <v>0</v>
      </c>
      <c r="I252">
        <v>0</v>
      </c>
      <c r="J252">
        <v>74</v>
      </c>
      <c r="K252">
        <v>5</v>
      </c>
      <c r="L252">
        <v>21</v>
      </c>
      <c r="M252">
        <v>1</v>
      </c>
      <c r="N252">
        <v>1</v>
      </c>
      <c r="O252">
        <v>1</v>
      </c>
      <c r="P252">
        <v>0</v>
      </c>
      <c r="Q252">
        <v>0</v>
      </c>
      <c r="R252">
        <v>470</v>
      </c>
      <c r="S252">
        <v>343</v>
      </c>
      <c r="T252">
        <v>22</v>
      </c>
      <c r="U252">
        <v>48</v>
      </c>
      <c r="V252">
        <v>2</v>
      </c>
      <c r="W252">
        <v>1567</v>
      </c>
      <c r="X252">
        <v>798</v>
      </c>
      <c r="Y252">
        <v>75</v>
      </c>
      <c r="Z252">
        <v>239</v>
      </c>
      <c r="AA252">
        <v>17</v>
      </c>
      <c r="AB252">
        <v>999</v>
      </c>
      <c r="AC252">
        <v>494</v>
      </c>
      <c r="AD252">
        <v>41</v>
      </c>
      <c r="AE252">
        <v>178</v>
      </c>
      <c r="AF252">
        <v>27</v>
      </c>
      <c r="AG252">
        <v>160</v>
      </c>
      <c r="AH252">
        <v>48</v>
      </c>
      <c r="AI252">
        <v>8</v>
      </c>
      <c r="AJ252">
        <v>34</v>
      </c>
      <c r="AK252">
        <v>13</v>
      </c>
      <c r="AL252">
        <v>39</v>
      </c>
      <c r="AM252">
        <v>33</v>
      </c>
      <c r="AN252">
        <v>1</v>
      </c>
      <c r="AO252">
        <v>1</v>
      </c>
      <c r="AP252">
        <v>0</v>
      </c>
      <c r="AQ252">
        <v>0</v>
      </c>
      <c r="AR252">
        <v>0</v>
      </c>
      <c r="AS252">
        <v>0</v>
      </c>
      <c r="AT252">
        <v>0</v>
      </c>
      <c r="AU252">
        <v>0</v>
      </c>
      <c r="AV252">
        <v>0</v>
      </c>
      <c r="AW252">
        <v>0</v>
      </c>
      <c r="AX252">
        <v>0</v>
      </c>
      <c r="AY252">
        <v>0</v>
      </c>
      <c r="AZ252">
        <v>0</v>
      </c>
      <c r="BA252">
        <v>0</v>
      </c>
      <c r="BB252">
        <v>0</v>
      </c>
      <c r="BC252">
        <v>0</v>
      </c>
      <c r="BD252">
        <v>0</v>
      </c>
      <c r="BE252">
        <v>0</v>
      </c>
      <c r="BF252">
        <v>0</v>
      </c>
      <c r="BG252" s="18">
        <v>2</v>
      </c>
      <c r="BH252" s="18">
        <v>0</v>
      </c>
      <c r="BI252" s="18">
        <v>110</v>
      </c>
      <c r="BJ252" s="18">
        <v>1</v>
      </c>
      <c r="BK252" s="18">
        <v>388</v>
      </c>
      <c r="BL252" s="18">
        <v>1168</v>
      </c>
      <c r="BM252" s="18">
        <v>724</v>
      </c>
      <c r="BN252" s="18">
        <v>99</v>
      </c>
      <c r="BO252" s="18">
        <v>36</v>
      </c>
      <c r="BP252" s="18">
        <v>5787</v>
      </c>
      <c r="BQ252" s="18">
        <v>1855</v>
      </c>
      <c r="BR252" s="18">
        <v>0</v>
      </c>
      <c r="BS252" s="18">
        <v>188</v>
      </c>
      <c r="BT252" s="18">
        <v>1625</v>
      </c>
      <c r="BU252" s="18">
        <v>367</v>
      </c>
      <c r="BV252" s="18">
        <v>3352</v>
      </c>
      <c r="BW252" s="18">
        <v>17</v>
      </c>
      <c r="BX252" s="18">
        <v>2</v>
      </c>
      <c r="BY252" s="18">
        <v>0</v>
      </c>
    </row>
    <row r="253" spans="1:77" x14ac:dyDescent="0.25">
      <c r="A253" s="18" t="s">
        <v>405</v>
      </c>
      <c r="B253" s="18" t="s">
        <v>676</v>
      </c>
      <c r="C253" s="18" t="s">
        <v>680</v>
      </c>
      <c r="D253" s="1">
        <v>44739</v>
      </c>
      <c r="E253">
        <v>79</v>
      </c>
      <c r="F253">
        <v>2</v>
      </c>
      <c r="G253">
        <v>2</v>
      </c>
      <c r="H253">
        <v>0</v>
      </c>
      <c r="I253">
        <v>0</v>
      </c>
      <c r="J253">
        <v>56</v>
      </c>
      <c r="K253">
        <v>3</v>
      </c>
      <c r="L253">
        <v>5</v>
      </c>
      <c r="M253">
        <v>3</v>
      </c>
      <c r="N253">
        <v>1</v>
      </c>
      <c r="O253">
        <v>0</v>
      </c>
      <c r="P253">
        <v>0</v>
      </c>
      <c r="Q253">
        <v>0</v>
      </c>
      <c r="R253">
        <v>327</v>
      </c>
      <c r="S253">
        <v>225</v>
      </c>
      <c r="T253">
        <v>8</v>
      </c>
      <c r="U253">
        <v>29</v>
      </c>
      <c r="V253">
        <v>32</v>
      </c>
      <c r="W253">
        <v>1013</v>
      </c>
      <c r="X253">
        <v>535</v>
      </c>
      <c r="Y253">
        <v>24</v>
      </c>
      <c r="Z253">
        <v>109</v>
      </c>
      <c r="AA253">
        <v>99</v>
      </c>
      <c r="AB253">
        <v>847</v>
      </c>
      <c r="AC253">
        <v>377</v>
      </c>
      <c r="AD253">
        <v>3</v>
      </c>
      <c r="AE253">
        <v>23</v>
      </c>
      <c r="AF253">
        <v>265</v>
      </c>
      <c r="AG253">
        <v>168</v>
      </c>
      <c r="AH253">
        <v>63</v>
      </c>
      <c r="AI253">
        <v>0</v>
      </c>
      <c r="AJ253">
        <v>34</v>
      </c>
      <c r="AK253">
        <v>22</v>
      </c>
      <c r="AL253">
        <v>49</v>
      </c>
      <c r="AM253">
        <v>32</v>
      </c>
      <c r="AN253">
        <v>2</v>
      </c>
      <c r="AO253">
        <v>1</v>
      </c>
      <c r="AP253">
        <v>1</v>
      </c>
      <c r="AQ253">
        <v>0</v>
      </c>
      <c r="AR253">
        <v>0</v>
      </c>
      <c r="AS253">
        <v>0</v>
      </c>
      <c r="AT253">
        <v>0</v>
      </c>
      <c r="AU253">
        <v>0</v>
      </c>
      <c r="AV253">
        <v>0</v>
      </c>
      <c r="AW253">
        <v>0</v>
      </c>
      <c r="AX253">
        <v>0</v>
      </c>
      <c r="AY253">
        <v>0</v>
      </c>
      <c r="AZ253">
        <v>0</v>
      </c>
      <c r="BA253">
        <v>0</v>
      </c>
      <c r="BB253">
        <v>0</v>
      </c>
      <c r="BC253">
        <v>0</v>
      </c>
      <c r="BD253">
        <v>0</v>
      </c>
      <c r="BE253">
        <v>0</v>
      </c>
      <c r="BF253">
        <v>0</v>
      </c>
      <c r="BG253" s="18">
        <v>2</v>
      </c>
      <c r="BH253" s="18">
        <v>0</v>
      </c>
      <c r="BI253" s="18">
        <v>65</v>
      </c>
      <c r="BJ253" s="18">
        <v>1</v>
      </c>
      <c r="BK253" s="18">
        <v>254</v>
      </c>
      <c r="BL253" s="18">
        <v>755</v>
      </c>
      <c r="BM253" s="18">
        <v>530</v>
      </c>
      <c r="BN253" s="18">
        <v>103</v>
      </c>
      <c r="BO253" s="18">
        <v>41</v>
      </c>
      <c r="BP253" s="18">
        <v>4975</v>
      </c>
      <c r="BQ253" s="18">
        <v>1540</v>
      </c>
      <c r="BR253" s="18">
        <v>0</v>
      </c>
      <c r="BS253" s="18">
        <v>20</v>
      </c>
      <c r="BT253" s="18">
        <v>157</v>
      </c>
      <c r="BU253" s="18">
        <v>2002</v>
      </c>
      <c r="BV253" s="18">
        <v>2586</v>
      </c>
      <c r="BW253" s="18">
        <v>17</v>
      </c>
      <c r="BX253" s="18">
        <v>2</v>
      </c>
      <c r="BY253" s="18">
        <v>0</v>
      </c>
    </row>
    <row r="254" spans="1:77" x14ac:dyDescent="0.25">
      <c r="A254" s="18" t="s">
        <v>405</v>
      </c>
      <c r="B254" s="18" t="s">
        <v>457</v>
      </c>
      <c r="C254" s="18" t="s">
        <v>683</v>
      </c>
      <c r="D254" s="1">
        <v>44739</v>
      </c>
      <c r="E254">
        <v>164</v>
      </c>
      <c r="F254">
        <v>2</v>
      </c>
      <c r="G254">
        <v>2</v>
      </c>
      <c r="H254">
        <v>0</v>
      </c>
      <c r="I254">
        <v>0</v>
      </c>
      <c r="J254">
        <v>109</v>
      </c>
      <c r="K254">
        <v>15</v>
      </c>
      <c r="L254">
        <v>9</v>
      </c>
      <c r="M254">
        <v>1</v>
      </c>
      <c r="N254">
        <v>10</v>
      </c>
      <c r="O254">
        <v>7</v>
      </c>
      <c r="P254">
        <v>2</v>
      </c>
      <c r="Q254">
        <v>0</v>
      </c>
      <c r="R254">
        <v>621</v>
      </c>
      <c r="S254">
        <v>507</v>
      </c>
      <c r="T254">
        <v>51</v>
      </c>
      <c r="U254">
        <v>6</v>
      </c>
      <c r="V254">
        <v>8</v>
      </c>
      <c r="W254">
        <v>2217</v>
      </c>
      <c r="X254">
        <v>1337</v>
      </c>
      <c r="Y254">
        <v>136</v>
      </c>
      <c r="Z254">
        <v>223</v>
      </c>
      <c r="AA254">
        <v>40</v>
      </c>
      <c r="AB254">
        <v>1559</v>
      </c>
      <c r="AC254">
        <v>890</v>
      </c>
      <c r="AD254">
        <v>76</v>
      </c>
      <c r="AE254">
        <v>254</v>
      </c>
      <c r="AF254">
        <v>49</v>
      </c>
      <c r="AG254">
        <v>330</v>
      </c>
      <c r="AH254">
        <v>158</v>
      </c>
      <c r="AI254">
        <v>15</v>
      </c>
      <c r="AJ254">
        <v>41</v>
      </c>
      <c r="AK254">
        <v>24</v>
      </c>
      <c r="AL254">
        <v>87</v>
      </c>
      <c r="AM254">
        <v>80</v>
      </c>
      <c r="AN254">
        <v>1</v>
      </c>
      <c r="AO254">
        <v>0</v>
      </c>
      <c r="AP254">
        <v>1</v>
      </c>
      <c r="AQ254">
        <v>0</v>
      </c>
      <c r="AR254">
        <v>0</v>
      </c>
      <c r="AS254">
        <v>0</v>
      </c>
      <c r="AT254">
        <v>0</v>
      </c>
      <c r="AU254">
        <v>0</v>
      </c>
      <c r="AV254">
        <v>0</v>
      </c>
      <c r="AW254">
        <v>0</v>
      </c>
      <c r="AX254">
        <v>0</v>
      </c>
      <c r="AY254">
        <v>0</v>
      </c>
      <c r="AZ254">
        <v>0</v>
      </c>
      <c r="BA254">
        <v>0</v>
      </c>
      <c r="BB254">
        <v>0</v>
      </c>
      <c r="BC254">
        <v>0</v>
      </c>
      <c r="BD254">
        <v>0</v>
      </c>
      <c r="BE254">
        <v>0</v>
      </c>
      <c r="BF254">
        <v>0</v>
      </c>
      <c r="BG254" s="18">
        <v>2</v>
      </c>
      <c r="BH254" s="18">
        <v>0</v>
      </c>
      <c r="BI254" s="18">
        <v>133</v>
      </c>
      <c r="BJ254" s="18">
        <v>8</v>
      </c>
      <c r="BK254" s="18">
        <v>547</v>
      </c>
      <c r="BL254" s="18">
        <v>1733</v>
      </c>
      <c r="BM254" s="18">
        <v>1138</v>
      </c>
      <c r="BN254" s="18">
        <v>233</v>
      </c>
      <c r="BO254" s="18">
        <v>84</v>
      </c>
      <c r="BP254" s="18">
        <v>8639</v>
      </c>
      <c r="BQ254" s="18">
        <v>3239</v>
      </c>
      <c r="BR254" s="18">
        <v>0</v>
      </c>
      <c r="BS254" s="18">
        <v>213</v>
      </c>
      <c r="BT254" s="18">
        <v>1976</v>
      </c>
      <c r="BU254" s="18">
        <v>901</v>
      </c>
      <c r="BV254" s="18">
        <v>5181</v>
      </c>
      <c r="BW254" s="18">
        <v>47</v>
      </c>
      <c r="BX254" s="18">
        <v>2</v>
      </c>
      <c r="BY254" s="18">
        <v>0</v>
      </c>
    </row>
    <row r="255" spans="1:77" x14ac:dyDescent="0.25">
      <c r="A255" s="18" t="s">
        <v>405</v>
      </c>
      <c r="B255" s="18" t="s">
        <v>455</v>
      </c>
      <c r="C255" s="18" t="s">
        <v>456</v>
      </c>
      <c r="D255" s="1">
        <v>44739</v>
      </c>
      <c r="E255">
        <v>172</v>
      </c>
      <c r="F255">
        <v>4</v>
      </c>
      <c r="G255">
        <v>2</v>
      </c>
      <c r="H255">
        <v>1</v>
      </c>
      <c r="I255">
        <v>1</v>
      </c>
      <c r="J255">
        <v>102</v>
      </c>
      <c r="K255">
        <v>6</v>
      </c>
      <c r="L255">
        <v>10</v>
      </c>
      <c r="M255">
        <v>1</v>
      </c>
      <c r="N255">
        <v>46</v>
      </c>
      <c r="O255">
        <v>37</v>
      </c>
      <c r="P255">
        <v>4</v>
      </c>
      <c r="Q255">
        <v>0</v>
      </c>
      <c r="R255">
        <v>567</v>
      </c>
      <c r="S255">
        <v>388</v>
      </c>
      <c r="T255">
        <v>41</v>
      </c>
      <c r="U255">
        <v>21</v>
      </c>
      <c r="V255">
        <v>17</v>
      </c>
      <c r="W255">
        <v>2190</v>
      </c>
      <c r="X255">
        <v>1182</v>
      </c>
      <c r="Y255">
        <v>77</v>
      </c>
      <c r="Z255">
        <v>203</v>
      </c>
      <c r="AA255">
        <v>90</v>
      </c>
      <c r="AB255">
        <v>1193</v>
      </c>
      <c r="AC255">
        <v>567</v>
      </c>
      <c r="AD255">
        <v>19</v>
      </c>
      <c r="AE255">
        <v>248</v>
      </c>
      <c r="AF255">
        <v>58</v>
      </c>
      <c r="AG255">
        <v>275</v>
      </c>
      <c r="AH255">
        <v>108</v>
      </c>
      <c r="AI255">
        <v>3</v>
      </c>
      <c r="AJ255">
        <v>32</v>
      </c>
      <c r="AK255">
        <v>30</v>
      </c>
      <c r="AL255">
        <v>105</v>
      </c>
      <c r="AM255">
        <v>82</v>
      </c>
      <c r="AN255">
        <v>6</v>
      </c>
      <c r="AO255">
        <v>2</v>
      </c>
      <c r="AP255">
        <v>0</v>
      </c>
      <c r="AQ255">
        <v>0</v>
      </c>
      <c r="AR255">
        <v>0</v>
      </c>
      <c r="AS255">
        <v>1</v>
      </c>
      <c r="AT255">
        <v>0</v>
      </c>
      <c r="AU255">
        <v>0</v>
      </c>
      <c r="AV255">
        <v>0</v>
      </c>
      <c r="AW255">
        <v>0</v>
      </c>
      <c r="AX255">
        <v>0</v>
      </c>
      <c r="AY255">
        <v>0</v>
      </c>
      <c r="AZ255">
        <v>0</v>
      </c>
      <c r="BA255">
        <v>0</v>
      </c>
      <c r="BB255">
        <v>0</v>
      </c>
      <c r="BC255">
        <v>0</v>
      </c>
      <c r="BD255">
        <v>0</v>
      </c>
      <c r="BE255">
        <v>0</v>
      </c>
      <c r="BF255">
        <v>0</v>
      </c>
      <c r="BG255" s="18">
        <v>2</v>
      </c>
      <c r="BH255" s="18">
        <v>1</v>
      </c>
      <c r="BI255" s="18">
        <v>150</v>
      </c>
      <c r="BJ255" s="18">
        <v>39</v>
      </c>
      <c r="BK255" s="18">
        <v>471</v>
      </c>
      <c r="BL255" s="18">
        <v>1743</v>
      </c>
      <c r="BM255" s="18">
        <v>829</v>
      </c>
      <c r="BN255" s="18">
        <v>191</v>
      </c>
      <c r="BO255" s="18">
        <v>91</v>
      </c>
      <c r="BP255" s="18">
        <v>8568</v>
      </c>
      <c r="BQ255" s="18">
        <v>2615</v>
      </c>
      <c r="BR255" s="18">
        <v>0</v>
      </c>
      <c r="BS255" s="18">
        <v>87</v>
      </c>
      <c r="BT255" s="18">
        <v>1006</v>
      </c>
      <c r="BU255" s="18">
        <v>2155</v>
      </c>
      <c r="BV255" s="18">
        <v>4881</v>
      </c>
      <c r="BW255" s="18">
        <v>34</v>
      </c>
      <c r="BX255" s="18">
        <v>2</v>
      </c>
      <c r="BY255" s="18">
        <v>0</v>
      </c>
    </row>
    <row r="256" spans="1:77" x14ac:dyDescent="0.25">
      <c r="A256" s="18" t="s">
        <v>463</v>
      </c>
      <c r="B256" s="18" t="s">
        <v>468</v>
      </c>
      <c r="C256" s="18" t="s">
        <v>469</v>
      </c>
      <c r="D256" s="1">
        <v>44739</v>
      </c>
      <c r="E256">
        <v>85</v>
      </c>
      <c r="F256">
        <v>7</v>
      </c>
      <c r="G256">
        <v>6</v>
      </c>
      <c r="H256">
        <v>1</v>
      </c>
      <c r="I256">
        <v>1</v>
      </c>
      <c r="J256">
        <v>65</v>
      </c>
      <c r="K256">
        <v>3</v>
      </c>
      <c r="L256">
        <v>3</v>
      </c>
      <c r="M256">
        <v>1</v>
      </c>
      <c r="N256">
        <v>20</v>
      </c>
      <c r="O256">
        <v>19</v>
      </c>
      <c r="P256">
        <v>0</v>
      </c>
      <c r="Q256">
        <v>1</v>
      </c>
      <c r="R256">
        <v>416</v>
      </c>
      <c r="S256">
        <v>340</v>
      </c>
      <c r="T256">
        <v>14</v>
      </c>
      <c r="U256">
        <v>13</v>
      </c>
      <c r="V256">
        <v>5</v>
      </c>
      <c r="W256">
        <v>1032</v>
      </c>
      <c r="X256">
        <v>632</v>
      </c>
      <c r="Y256">
        <v>13</v>
      </c>
      <c r="Z256">
        <v>100</v>
      </c>
      <c r="AA256">
        <v>24</v>
      </c>
      <c r="AB256">
        <v>653</v>
      </c>
      <c r="AC256">
        <v>364</v>
      </c>
      <c r="AD256">
        <v>6</v>
      </c>
      <c r="AE256">
        <v>109</v>
      </c>
      <c r="AF256">
        <v>28</v>
      </c>
      <c r="AG256">
        <v>212</v>
      </c>
      <c r="AH256">
        <v>100</v>
      </c>
      <c r="AI256">
        <v>2</v>
      </c>
      <c r="AJ256">
        <v>19</v>
      </c>
      <c r="AK256">
        <v>8</v>
      </c>
      <c r="AL256">
        <v>106</v>
      </c>
      <c r="AM256">
        <v>92</v>
      </c>
      <c r="AN256">
        <v>2</v>
      </c>
      <c r="AO256">
        <v>0</v>
      </c>
      <c r="AP256">
        <v>1</v>
      </c>
      <c r="AQ256">
        <v>0</v>
      </c>
      <c r="AR256">
        <v>0</v>
      </c>
      <c r="AS256">
        <v>0</v>
      </c>
      <c r="AT256">
        <v>0</v>
      </c>
      <c r="AU256">
        <v>0</v>
      </c>
      <c r="AV256">
        <v>0</v>
      </c>
      <c r="AW256">
        <v>0</v>
      </c>
      <c r="AX256">
        <v>0</v>
      </c>
      <c r="AY256">
        <v>0</v>
      </c>
      <c r="AZ256">
        <v>0</v>
      </c>
      <c r="BA256">
        <v>0</v>
      </c>
      <c r="BB256">
        <v>0</v>
      </c>
      <c r="BC256">
        <v>0</v>
      </c>
      <c r="BD256">
        <v>0</v>
      </c>
      <c r="BE256">
        <v>0</v>
      </c>
      <c r="BF256">
        <v>0</v>
      </c>
      <c r="BG256" s="18">
        <v>6</v>
      </c>
      <c r="BH256" s="18">
        <v>1</v>
      </c>
      <c r="BI256" s="18">
        <v>75</v>
      </c>
      <c r="BJ256" s="18">
        <v>19</v>
      </c>
      <c r="BK256" s="18">
        <v>381</v>
      </c>
      <c r="BL256" s="18">
        <v>866</v>
      </c>
      <c r="BM256" s="18">
        <v>497</v>
      </c>
      <c r="BN256" s="18">
        <v>169</v>
      </c>
      <c r="BO256" s="18">
        <v>101</v>
      </c>
      <c r="BP256" s="18">
        <v>3984</v>
      </c>
      <c r="BQ256" s="18">
        <v>1542</v>
      </c>
      <c r="BR256" s="18">
        <v>0</v>
      </c>
      <c r="BS256" s="18">
        <v>30</v>
      </c>
      <c r="BT256" s="18">
        <v>759</v>
      </c>
      <c r="BU256" s="18">
        <v>348</v>
      </c>
      <c r="BV256" s="18">
        <v>2679</v>
      </c>
      <c r="BW256" s="18">
        <v>24</v>
      </c>
      <c r="BX256" s="18">
        <v>2</v>
      </c>
      <c r="BY256" s="18">
        <v>1</v>
      </c>
    </row>
    <row r="257" spans="1:77" x14ac:dyDescent="0.25">
      <c r="A257" s="18" t="s">
        <v>463</v>
      </c>
      <c r="B257" s="18" t="s">
        <v>470</v>
      </c>
      <c r="C257" s="18" t="s">
        <v>471</v>
      </c>
      <c r="D257" s="1">
        <v>44739</v>
      </c>
      <c r="E257">
        <v>227</v>
      </c>
      <c r="F257">
        <v>6</v>
      </c>
      <c r="G257">
        <v>4</v>
      </c>
      <c r="H257">
        <v>1</v>
      </c>
      <c r="I257">
        <v>0</v>
      </c>
      <c r="J257">
        <v>187</v>
      </c>
      <c r="K257">
        <v>1</v>
      </c>
      <c r="L257">
        <v>13</v>
      </c>
      <c r="M257">
        <v>3</v>
      </c>
      <c r="N257">
        <v>39</v>
      </c>
      <c r="O257">
        <v>33</v>
      </c>
      <c r="P257">
        <v>4</v>
      </c>
      <c r="Q257">
        <v>0</v>
      </c>
      <c r="R257">
        <v>1393</v>
      </c>
      <c r="S257">
        <v>1222</v>
      </c>
      <c r="T257">
        <v>55</v>
      </c>
      <c r="U257">
        <v>35</v>
      </c>
      <c r="V257">
        <v>17</v>
      </c>
      <c r="W257">
        <v>1726</v>
      </c>
      <c r="X257">
        <v>1178</v>
      </c>
      <c r="Y257">
        <v>24</v>
      </c>
      <c r="Z257">
        <v>149</v>
      </c>
      <c r="AA257">
        <v>43</v>
      </c>
      <c r="AB257">
        <v>2074</v>
      </c>
      <c r="AC257">
        <v>1409</v>
      </c>
      <c r="AD257">
        <v>22</v>
      </c>
      <c r="AE257">
        <v>216</v>
      </c>
      <c r="AF257">
        <v>134</v>
      </c>
      <c r="AG257">
        <v>253</v>
      </c>
      <c r="AH257">
        <v>137</v>
      </c>
      <c r="AI257">
        <v>5</v>
      </c>
      <c r="AJ257">
        <v>34</v>
      </c>
      <c r="AK257">
        <v>6</v>
      </c>
      <c r="AL257">
        <v>117</v>
      </c>
      <c r="AM257">
        <v>103</v>
      </c>
      <c r="AN257">
        <v>4</v>
      </c>
      <c r="AO257">
        <v>3</v>
      </c>
      <c r="AP257">
        <v>1</v>
      </c>
      <c r="AQ257">
        <v>0</v>
      </c>
      <c r="AR257">
        <v>0</v>
      </c>
      <c r="AS257">
        <v>0</v>
      </c>
      <c r="AT257">
        <v>0</v>
      </c>
      <c r="AU257">
        <v>0</v>
      </c>
      <c r="AV257">
        <v>0</v>
      </c>
      <c r="AW257">
        <v>0</v>
      </c>
      <c r="AX257">
        <v>0</v>
      </c>
      <c r="AY257">
        <v>0</v>
      </c>
      <c r="AZ257">
        <v>0</v>
      </c>
      <c r="BA257">
        <v>0</v>
      </c>
      <c r="BB257">
        <v>0</v>
      </c>
      <c r="BC257">
        <v>0</v>
      </c>
      <c r="BD257">
        <v>0</v>
      </c>
      <c r="BE257">
        <v>0</v>
      </c>
      <c r="BF257">
        <v>0</v>
      </c>
      <c r="BG257" s="18">
        <v>5</v>
      </c>
      <c r="BH257" s="18">
        <v>0</v>
      </c>
      <c r="BI257" s="18">
        <v>209</v>
      </c>
      <c r="BJ257" s="18">
        <v>34</v>
      </c>
      <c r="BK257" s="18">
        <v>1272</v>
      </c>
      <c r="BL257" s="18">
        <v>1464</v>
      </c>
      <c r="BM257" s="18">
        <v>1657</v>
      </c>
      <c r="BN257" s="18">
        <v>193</v>
      </c>
      <c r="BO257" s="18">
        <v>108</v>
      </c>
      <c r="BP257" s="18">
        <v>9819</v>
      </c>
      <c r="BQ257" s="18">
        <v>4920</v>
      </c>
      <c r="BR257" s="18">
        <v>0</v>
      </c>
      <c r="BS257" s="18">
        <v>126</v>
      </c>
      <c r="BT257" s="18">
        <v>1769</v>
      </c>
      <c r="BU257" s="18">
        <v>877</v>
      </c>
      <c r="BV257" s="18">
        <v>6720</v>
      </c>
      <c r="BW257" s="18">
        <v>89</v>
      </c>
      <c r="BX257" s="18">
        <v>2</v>
      </c>
      <c r="BY257" s="18">
        <v>0</v>
      </c>
    </row>
    <row r="258" spans="1:77" x14ac:dyDescent="0.25">
      <c r="A258" s="18" t="s">
        <v>463</v>
      </c>
      <c r="B258" s="18" t="s">
        <v>465</v>
      </c>
      <c r="C258" s="18" t="s">
        <v>704</v>
      </c>
      <c r="D258" s="1">
        <v>44739</v>
      </c>
      <c r="E258">
        <v>105</v>
      </c>
      <c r="F258">
        <v>4</v>
      </c>
      <c r="G258">
        <v>2</v>
      </c>
      <c r="H258">
        <v>2</v>
      </c>
      <c r="I258">
        <v>1</v>
      </c>
      <c r="J258">
        <v>80</v>
      </c>
      <c r="K258">
        <v>0</v>
      </c>
      <c r="L258">
        <v>9</v>
      </c>
      <c r="M258">
        <v>0</v>
      </c>
      <c r="N258">
        <v>25</v>
      </c>
      <c r="O258">
        <v>21</v>
      </c>
      <c r="P258">
        <v>0</v>
      </c>
      <c r="Q258">
        <v>1</v>
      </c>
      <c r="R258">
        <v>407</v>
      </c>
      <c r="S258">
        <v>341</v>
      </c>
      <c r="T258">
        <v>9</v>
      </c>
      <c r="U258">
        <v>21</v>
      </c>
      <c r="V258">
        <v>8</v>
      </c>
      <c r="W258">
        <v>1059</v>
      </c>
      <c r="X258">
        <v>656</v>
      </c>
      <c r="Y258">
        <v>6</v>
      </c>
      <c r="Z258">
        <v>105</v>
      </c>
      <c r="AA258">
        <v>14</v>
      </c>
      <c r="AB258">
        <v>773</v>
      </c>
      <c r="AC258">
        <v>473</v>
      </c>
      <c r="AD258">
        <v>3</v>
      </c>
      <c r="AE258">
        <v>48</v>
      </c>
      <c r="AF258">
        <v>93</v>
      </c>
      <c r="AG258">
        <v>97</v>
      </c>
      <c r="AH258">
        <v>51</v>
      </c>
      <c r="AI258">
        <v>2</v>
      </c>
      <c r="AJ258">
        <v>7</v>
      </c>
      <c r="AK258">
        <v>4</v>
      </c>
      <c r="AL258">
        <v>26</v>
      </c>
      <c r="AM258">
        <v>23</v>
      </c>
      <c r="AN258">
        <v>0</v>
      </c>
      <c r="AO258">
        <v>0</v>
      </c>
      <c r="AP258">
        <v>1</v>
      </c>
      <c r="AQ258">
        <v>0</v>
      </c>
      <c r="AR258">
        <v>0</v>
      </c>
      <c r="AS258">
        <v>1</v>
      </c>
      <c r="AT258">
        <v>0</v>
      </c>
      <c r="AU258">
        <v>0</v>
      </c>
      <c r="AV258">
        <v>0</v>
      </c>
      <c r="AW258">
        <v>0</v>
      </c>
      <c r="AX258">
        <v>0</v>
      </c>
      <c r="AY258">
        <v>0</v>
      </c>
      <c r="AZ258">
        <v>0</v>
      </c>
      <c r="BA258">
        <v>0</v>
      </c>
      <c r="BB258">
        <v>0</v>
      </c>
      <c r="BC258">
        <v>0</v>
      </c>
      <c r="BD258">
        <v>0</v>
      </c>
      <c r="BE258">
        <v>0</v>
      </c>
      <c r="BF258">
        <v>0</v>
      </c>
      <c r="BG258" s="18">
        <v>3</v>
      </c>
      <c r="BH258" s="18">
        <v>2</v>
      </c>
      <c r="BI258" s="18">
        <v>94</v>
      </c>
      <c r="BJ258" s="18">
        <v>22</v>
      </c>
      <c r="BK258" s="18">
        <v>365</v>
      </c>
      <c r="BL258" s="18">
        <v>901</v>
      </c>
      <c r="BM258" s="18">
        <v>615</v>
      </c>
      <c r="BN258" s="18">
        <v>79</v>
      </c>
      <c r="BO258" s="18">
        <v>24</v>
      </c>
      <c r="BP258" s="18">
        <v>4633</v>
      </c>
      <c r="BQ258" s="18">
        <v>1916</v>
      </c>
      <c r="BR258" s="18">
        <v>0</v>
      </c>
      <c r="BS258" s="18">
        <v>25</v>
      </c>
      <c r="BT258" s="18">
        <v>1032</v>
      </c>
      <c r="BU258" s="18">
        <v>348</v>
      </c>
      <c r="BV258" s="18">
        <v>3078</v>
      </c>
      <c r="BW258" s="18">
        <v>22</v>
      </c>
      <c r="BX258" s="18">
        <v>2</v>
      </c>
      <c r="BY258" s="18">
        <v>0</v>
      </c>
    </row>
    <row r="259" spans="1:77" x14ac:dyDescent="0.25">
      <c r="A259" s="18" t="s">
        <v>463</v>
      </c>
      <c r="B259" s="18" t="s">
        <v>468</v>
      </c>
      <c r="C259" s="18" t="s">
        <v>473</v>
      </c>
      <c r="D259" s="1">
        <v>44739</v>
      </c>
      <c r="E259">
        <v>122</v>
      </c>
      <c r="F259">
        <v>5</v>
      </c>
      <c r="G259">
        <v>3</v>
      </c>
      <c r="H259">
        <v>0</v>
      </c>
      <c r="I259">
        <v>0</v>
      </c>
      <c r="J259">
        <v>92</v>
      </c>
      <c r="K259">
        <v>2</v>
      </c>
      <c r="L259">
        <v>4</v>
      </c>
      <c r="M259">
        <v>2</v>
      </c>
      <c r="N259">
        <v>6</v>
      </c>
      <c r="O259">
        <v>5</v>
      </c>
      <c r="P259">
        <v>0</v>
      </c>
      <c r="Q259">
        <v>0</v>
      </c>
      <c r="R259">
        <v>433</v>
      </c>
      <c r="S259">
        <v>371</v>
      </c>
      <c r="T259">
        <v>10</v>
      </c>
      <c r="U259">
        <v>5</v>
      </c>
      <c r="V259">
        <v>12</v>
      </c>
      <c r="W259">
        <v>1012</v>
      </c>
      <c r="X259">
        <v>648</v>
      </c>
      <c r="Y259">
        <v>17</v>
      </c>
      <c r="Z259">
        <v>77</v>
      </c>
      <c r="AA259">
        <v>13</v>
      </c>
      <c r="AB259">
        <v>775</v>
      </c>
      <c r="AC259">
        <v>485</v>
      </c>
      <c r="AD259">
        <v>27</v>
      </c>
      <c r="AE259">
        <v>58</v>
      </c>
      <c r="AF259">
        <v>30</v>
      </c>
      <c r="AG259">
        <v>202</v>
      </c>
      <c r="AH259">
        <v>104</v>
      </c>
      <c r="AI259">
        <v>3</v>
      </c>
      <c r="AJ259">
        <v>13</v>
      </c>
      <c r="AK259">
        <v>4</v>
      </c>
      <c r="AL259">
        <v>50</v>
      </c>
      <c r="AM259">
        <v>41</v>
      </c>
      <c r="AN259">
        <v>1</v>
      </c>
      <c r="AO259">
        <v>0</v>
      </c>
      <c r="AP259">
        <v>1</v>
      </c>
      <c r="AQ259">
        <v>0</v>
      </c>
      <c r="AR259">
        <v>1</v>
      </c>
      <c r="AS259">
        <v>0</v>
      </c>
      <c r="AT259">
        <v>0</v>
      </c>
      <c r="AU259">
        <v>0</v>
      </c>
      <c r="AV259">
        <v>0</v>
      </c>
      <c r="AW259">
        <v>0</v>
      </c>
      <c r="AX259">
        <v>0</v>
      </c>
      <c r="AY259">
        <v>0</v>
      </c>
      <c r="AZ259">
        <v>0</v>
      </c>
      <c r="BA259">
        <v>0</v>
      </c>
      <c r="BB259">
        <v>0</v>
      </c>
      <c r="BC259">
        <v>0</v>
      </c>
      <c r="BD259">
        <v>0</v>
      </c>
      <c r="BE259">
        <v>0</v>
      </c>
      <c r="BF259">
        <v>0</v>
      </c>
      <c r="BG259" s="18">
        <v>4</v>
      </c>
      <c r="BH259" s="18">
        <v>0</v>
      </c>
      <c r="BI259" s="18">
        <v>111</v>
      </c>
      <c r="BJ259" s="18">
        <v>6</v>
      </c>
      <c r="BK259" s="18">
        <v>400</v>
      </c>
      <c r="BL259" s="18">
        <v>868</v>
      </c>
      <c r="BM259" s="18">
        <v>637</v>
      </c>
      <c r="BN259" s="18">
        <v>169</v>
      </c>
      <c r="BO259" s="18">
        <v>47</v>
      </c>
      <c r="BP259" s="18">
        <v>3951</v>
      </c>
      <c r="BQ259" s="18">
        <v>1792</v>
      </c>
      <c r="BR259" s="18">
        <v>0</v>
      </c>
      <c r="BS259" s="18">
        <v>53</v>
      </c>
      <c r="BT259" s="18">
        <v>727</v>
      </c>
      <c r="BU259" s="18">
        <v>242</v>
      </c>
      <c r="BV259" s="18">
        <v>2793</v>
      </c>
      <c r="BW259" s="18">
        <v>28</v>
      </c>
      <c r="BX259" s="18">
        <v>2</v>
      </c>
      <c r="BY259" s="18">
        <v>0</v>
      </c>
    </row>
    <row r="260" spans="1:77" x14ac:dyDescent="0.25">
      <c r="A260" s="18" t="s">
        <v>463</v>
      </c>
      <c r="B260" s="18" t="s">
        <v>478</v>
      </c>
      <c r="C260" s="18" t="s">
        <v>621</v>
      </c>
      <c r="D260" s="1">
        <v>44739</v>
      </c>
      <c r="E260">
        <v>144</v>
      </c>
      <c r="F260">
        <v>2</v>
      </c>
      <c r="G260">
        <v>2</v>
      </c>
      <c r="J260">
        <v>98</v>
      </c>
      <c r="K260">
        <v>1</v>
      </c>
      <c r="L260">
        <v>5</v>
      </c>
      <c r="M260">
        <v>12</v>
      </c>
      <c r="N260">
        <v>15</v>
      </c>
      <c r="O260">
        <v>13</v>
      </c>
      <c r="R260">
        <v>834</v>
      </c>
      <c r="S260">
        <v>629</v>
      </c>
      <c r="T260">
        <v>20</v>
      </c>
      <c r="U260">
        <v>1</v>
      </c>
      <c r="V260">
        <v>113</v>
      </c>
      <c r="W260">
        <v>2381</v>
      </c>
      <c r="X260">
        <v>1145</v>
      </c>
      <c r="Y260">
        <v>35</v>
      </c>
      <c r="Z260">
        <v>204</v>
      </c>
      <c r="AA260">
        <v>287</v>
      </c>
      <c r="AB260">
        <v>1666</v>
      </c>
      <c r="AC260">
        <v>833</v>
      </c>
      <c r="AD260">
        <v>4</v>
      </c>
      <c r="AE260">
        <v>9</v>
      </c>
      <c r="AF260">
        <v>474</v>
      </c>
      <c r="AG260">
        <v>264</v>
      </c>
      <c r="AH260">
        <v>98</v>
      </c>
      <c r="AI260">
        <v>2</v>
      </c>
      <c r="AJ260">
        <v>6</v>
      </c>
      <c r="AK260">
        <v>51</v>
      </c>
      <c r="AL260">
        <v>55</v>
      </c>
      <c r="AM260">
        <v>41</v>
      </c>
      <c r="AP260">
        <v>2</v>
      </c>
      <c r="BG260" s="18">
        <v>2</v>
      </c>
      <c r="BH260" s="18"/>
      <c r="BI260" s="18">
        <v>125</v>
      </c>
      <c r="BJ260" s="18">
        <v>14</v>
      </c>
      <c r="BK260" s="18">
        <v>689</v>
      </c>
      <c r="BL260" s="18">
        <v>1766</v>
      </c>
      <c r="BM260" s="18">
        <v>1129</v>
      </c>
      <c r="BN260" s="18">
        <v>186</v>
      </c>
      <c r="BO260" s="18">
        <v>48</v>
      </c>
      <c r="BP260" s="18">
        <v>9655</v>
      </c>
      <c r="BQ260" s="18">
        <v>2891</v>
      </c>
      <c r="BR260" s="18"/>
      <c r="BS260" s="18">
        <v>21</v>
      </c>
      <c r="BT260" s="18">
        <v>140</v>
      </c>
      <c r="BU260" s="18">
        <v>3646</v>
      </c>
      <c r="BV260" s="18">
        <v>5407</v>
      </c>
      <c r="BW260" s="18">
        <v>29</v>
      </c>
      <c r="BX260" s="18">
        <v>2</v>
      </c>
      <c r="BY260" s="18"/>
    </row>
    <row r="261" spans="1:77" x14ac:dyDescent="0.25">
      <c r="A261" s="18" t="s">
        <v>463</v>
      </c>
      <c r="B261" s="18" t="s">
        <v>465</v>
      </c>
      <c r="C261" s="18" t="s">
        <v>712</v>
      </c>
      <c r="D261" s="1">
        <v>44739</v>
      </c>
      <c r="E261">
        <v>105</v>
      </c>
      <c r="F261">
        <v>2</v>
      </c>
      <c r="G261">
        <v>2</v>
      </c>
      <c r="H261">
        <v>0</v>
      </c>
      <c r="I261">
        <v>0</v>
      </c>
      <c r="J261">
        <v>78</v>
      </c>
      <c r="K261">
        <v>0</v>
      </c>
      <c r="L261">
        <v>8</v>
      </c>
      <c r="M261">
        <v>1</v>
      </c>
      <c r="N261">
        <v>3</v>
      </c>
      <c r="O261">
        <v>3</v>
      </c>
      <c r="P261">
        <v>0</v>
      </c>
      <c r="Q261">
        <v>0</v>
      </c>
      <c r="R261">
        <v>816</v>
      </c>
      <c r="S261">
        <v>660</v>
      </c>
      <c r="T261">
        <v>24</v>
      </c>
      <c r="U261">
        <v>23</v>
      </c>
      <c r="V261">
        <v>48</v>
      </c>
      <c r="W261">
        <v>979</v>
      </c>
      <c r="X261">
        <v>646</v>
      </c>
      <c r="Y261">
        <v>10</v>
      </c>
      <c r="Z261">
        <v>80</v>
      </c>
      <c r="AA261">
        <v>26</v>
      </c>
      <c r="AB261">
        <v>1200</v>
      </c>
      <c r="AC261">
        <v>775</v>
      </c>
      <c r="AD261">
        <v>8</v>
      </c>
      <c r="AE261">
        <v>95</v>
      </c>
      <c r="AF261">
        <v>110</v>
      </c>
      <c r="AG261">
        <v>135</v>
      </c>
      <c r="AH261">
        <v>57</v>
      </c>
      <c r="AI261">
        <v>0</v>
      </c>
      <c r="AJ261">
        <v>14</v>
      </c>
      <c r="AK261">
        <v>10</v>
      </c>
      <c r="AL261">
        <v>32</v>
      </c>
      <c r="AM261">
        <v>30</v>
      </c>
      <c r="AN261">
        <v>0</v>
      </c>
      <c r="AO261">
        <v>0</v>
      </c>
      <c r="AP261">
        <v>0</v>
      </c>
      <c r="AQ261">
        <v>0</v>
      </c>
      <c r="AR261">
        <v>0</v>
      </c>
      <c r="AS261">
        <v>0</v>
      </c>
      <c r="AT261">
        <v>0</v>
      </c>
      <c r="AU261">
        <v>0</v>
      </c>
      <c r="AV261">
        <v>0</v>
      </c>
      <c r="AW261">
        <v>0</v>
      </c>
      <c r="AX261">
        <v>0</v>
      </c>
      <c r="AY261">
        <v>0</v>
      </c>
      <c r="AZ261">
        <v>0</v>
      </c>
      <c r="BA261">
        <v>0</v>
      </c>
      <c r="BB261">
        <v>0</v>
      </c>
      <c r="BC261">
        <v>0</v>
      </c>
      <c r="BD261">
        <v>0</v>
      </c>
      <c r="BE261">
        <v>0</v>
      </c>
      <c r="BF261">
        <v>0</v>
      </c>
      <c r="BG261" s="18">
        <v>2</v>
      </c>
      <c r="BH261" s="18">
        <v>0</v>
      </c>
      <c r="BI261" s="18">
        <v>93</v>
      </c>
      <c r="BJ261" s="18">
        <v>3</v>
      </c>
      <c r="BK261" s="18">
        <v>714</v>
      </c>
      <c r="BL261" s="18">
        <v>838</v>
      </c>
      <c r="BM261" s="18">
        <v>966</v>
      </c>
      <c r="BN261" s="18">
        <v>107</v>
      </c>
      <c r="BO261" s="18">
        <v>32</v>
      </c>
      <c r="BP261" s="18">
        <v>5131</v>
      </c>
      <c r="BQ261" s="18">
        <v>2370</v>
      </c>
      <c r="BR261" s="18">
        <v>0</v>
      </c>
      <c r="BS261" s="18">
        <v>35</v>
      </c>
      <c r="BT261" s="18">
        <v>723</v>
      </c>
      <c r="BU261" s="18">
        <v>764</v>
      </c>
      <c r="BV261" s="18">
        <v>3445</v>
      </c>
      <c r="BW261" s="18">
        <v>42</v>
      </c>
      <c r="BX261" s="18">
        <v>2</v>
      </c>
      <c r="BY261" s="18">
        <v>0</v>
      </c>
    </row>
    <row r="262" spans="1:77" x14ac:dyDescent="0.25">
      <c r="A262" s="18" t="s">
        <v>463</v>
      </c>
      <c r="B262" s="18" t="s">
        <v>464</v>
      </c>
      <c r="C262" s="18" t="s">
        <v>714</v>
      </c>
      <c r="D262" s="1">
        <v>44739</v>
      </c>
      <c r="E262">
        <v>157</v>
      </c>
      <c r="F262">
        <v>4</v>
      </c>
      <c r="G262">
        <v>4</v>
      </c>
      <c r="H262">
        <v>3</v>
      </c>
      <c r="I262">
        <v>3</v>
      </c>
      <c r="J262">
        <v>137</v>
      </c>
      <c r="K262">
        <v>6</v>
      </c>
      <c r="L262">
        <v>3</v>
      </c>
      <c r="M262">
        <v>1</v>
      </c>
      <c r="N262">
        <v>23</v>
      </c>
      <c r="O262">
        <v>19</v>
      </c>
      <c r="P262">
        <v>0</v>
      </c>
      <c r="Q262">
        <v>2</v>
      </c>
      <c r="R262">
        <v>976</v>
      </c>
      <c r="S262">
        <v>890</v>
      </c>
      <c r="T262">
        <v>34</v>
      </c>
      <c r="U262">
        <v>14</v>
      </c>
      <c r="V262">
        <v>9</v>
      </c>
      <c r="W262">
        <v>972</v>
      </c>
      <c r="X262">
        <v>725</v>
      </c>
      <c r="Y262">
        <v>47</v>
      </c>
      <c r="Z262">
        <v>49</v>
      </c>
      <c r="AA262">
        <v>33</v>
      </c>
      <c r="AB262">
        <v>1544</v>
      </c>
      <c r="AC262">
        <v>1217</v>
      </c>
      <c r="AD262">
        <v>7</v>
      </c>
      <c r="AE262">
        <v>19</v>
      </c>
      <c r="AF262">
        <v>167</v>
      </c>
      <c r="AG262">
        <v>197</v>
      </c>
      <c r="AH262">
        <v>150</v>
      </c>
      <c r="AI262">
        <v>0</v>
      </c>
      <c r="AJ262">
        <v>16</v>
      </c>
      <c r="AK262">
        <v>4</v>
      </c>
      <c r="AL262">
        <v>64</v>
      </c>
      <c r="AM262">
        <v>58</v>
      </c>
      <c r="AN262">
        <v>1</v>
      </c>
      <c r="AO262">
        <v>0</v>
      </c>
      <c r="AP262">
        <v>2</v>
      </c>
      <c r="AQ262">
        <v>0</v>
      </c>
      <c r="AR262">
        <v>0</v>
      </c>
      <c r="AS262">
        <v>0</v>
      </c>
      <c r="AT262">
        <v>0</v>
      </c>
      <c r="AU262">
        <v>0</v>
      </c>
      <c r="AV262">
        <v>0</v>
      </c>
      <c r="AW262">
        <v>0</v>
      </c>
      <c r="AX262">
        <v>0</v>
      </c>
      <c r="AY262">
        <v>0</v>
      </c>
      <c r="AZ262">
        <v>0</v>
      </c>
      <c r="BA262">
        <v>0</v>
      </c>
      <c r="BB262">
        <v>0</v>
      </c>
      <c r="BC262">
        <v>0</v>
      </c>
      <c r="BD262">
        <v>0</v>
      </c>
      <c r="BE262">
        <v>0</v>
      </c>
      <c r="BF262">
        <v>0</v>
      </c>
      <c r="BG262" s="18">
        <v>4</v>
      </c>
      <c r="BH262" s="18">
        <v>3</v>
      </c>
      <c r="BI262" s="18">
        <v>146</v>
      </c>
      <c r="BJ262" s="18">
        <v>21</v>
      </c>
      <c r="BK262" s="18">
        <v>913</v>
      </c>
      <c r="BL262" s="18">
        <v>826</v>
      </c>
      <c r="BM262" s="18">
        <v>1333</v>
      </c>
      <c r="BN262" s="18">
        <v>174</v>
      </c>
      <c r="BO262" s="18">
        <v>60</v>
      </c>
      <c r="BP262" s="18">
        <v>6459</v>
      </c>
      <c r="BQ262" s="18">
        <v>4314</v>
      </c>
      <c r="BR262" s="18">
        <v>0</v>
      </c>
      <c r="BS262" s="18">
        <v>61</v>
      </c>
      <c r="BT262" s="18">
        <v>540</v>
      </c>
      <c r="BU262" s="18">
        <v>571</v>
      </c>
      <c r="BV262" s="18">
        <v>5181</v>
      </c>
      <c r="BW262" s="18">
        <v>72</v>
      </c>
      <c r="BX262" s="18">
        <v>2</v>
      </c>
      <c r="BY262" s="18">
        <v>0</v>
      </c>
    </row>
    <row r="263" spans="1:77" x14ac:dyDescent="0.25">
      <c r="A263" s="18" t="s">
        <v>571</v>
      </c>
      <c r="B263" s="18" t="s">
        <v>716</v>
      </c>
      <c r="C263" s="18" t="s">
        <v>718</v>
      </c>
      <c r="D263" s="1">
        <v>44739</v>
      </c>
      <c r="E263">
        <v>102</v>
      </c>
      <c r="F263">
        <v>2</v>
      </c>
      <c r="G263">
        <v>2</v>
      </c>
      <c r="H263">
        <v>0</v>
      </c>
      <c r="I263">
        <v>0</v>
      </c>
      <c r="J263">
        <v>73</v>
      </c>
      <c r="K263">
        <v>3</v>
      </c>
      <c r="L263">
        <v>11</v>
      </c>
      <c r="M263">
        <v>1</v>
      </c>
      <c r="N263">
        <v>0</v>
      </c>
      <c r="O263">
        <v>0</v>
      </c>
      <c r="P263">
        <v>0</v>
      </c>
      <c r="Q263">
        <v>0</v>
      </c>
      <c r="R263">
        <v>280</v>
      </c>
      <c r="S263">
        <v>229</v>
      </c>
      <c r="T263">
        <v>12</v>
      </c>
      <c r="U263">
        <v>7</v>
      </c>
      <c r="V263">
        <v>5</v>
      </c>
      <c r="W263">
        <v>901</v>
      </c>
      <c r="X263">
        <v>560</v>
      </c>
      <c r="Y263">
        <v>18</v>
      </c>
      <c r="Z263">
        <v>105</v>
      </c>
      <c r="AA263">
        <v>15</v>
      </c>
      <c r="AB263">
        <v>799</v>
      </c>
      <c r="AC263">
        <v>502</v>
      </c>
      <c r="AD263">
        <v>8</v>
      </c>
      <c r="AE263">
        <v>125</v>
      </c>
      <c r="AF263">
        <v>38</v>
      </c>
      <c r="AG263">
        <v>214</v>
      </c>
      <c r="AH263">
        <v>110</v>
      </c>
      <c r="AI263">
        <v>5</v>
      </c>
      <c r="AJ263">
        <v>34</v>
      </c>
      <c r="AK263">
        <v>6</v>
      </c>
      <c r="AL263">
        <v>22</v>
      </c>
      <c r="AM263">
        <v>18</v>
      </c>
      <c r="AN263">
        <v>1</v>
      </c>
      <c r="AO263">
        <v>1</v>
      </c>
      <c r="AP263">
        <v>0</v>
      </c>
      <c r="AQ263">
        <v>0</v>
      </c>
      <c r="AR263">
        <v>0</v>
      </c>
      <c r="AS263">
        <v>0</v>
      </c>
      <c r="AT263">
        <v>0</v>
      </c>
      <c r="AU263">
        <v>0</v>
      </c>
      <c r="AV263">
        <v>0</v>
      </c>
      <c r="AW263">
        <v>0</v>
      </c>
      <c r="AX263">
        <v>0</v>
      </c>
      <c r="AY263">
        <v>0</v>
      </c>
      <c r="AZ263">
        <v>0</v>
      </c>
      <c r="BA263">
        <v>0</v>
      </c>
      <c r="BB263">
        <v>0</v>
      </c>
      <c r="BC263">
        <v>0</v>
      </c>
      <c r="BD263">
        <v>0</v>
      </c>
      <c r="BE263">
        <v>0</v>
      </c>
      <c r="BF263">
        <v>0</v>
      </c>
      <c r="BG263" s="18">
        <v>2</v>
      </c>
      <c r="BH263" s="18">
        <v>0</v>
      </c>
      <c r="BI263" s="18">
        <v>86</v>
      </c>
      <c r="BJ263" s="18">
        <v>0</v>
      </c>
      <c r="BK263" s="18">
        <v>249</v>
      </c>
      <c r="BL263" s="18">
        <v>734</v>
      </c>
      <c r="BM263" s="18">
        <v>615</v>
      </c>
      <c r="BN263" s="18">
        <v>155</v>
      </c>
      <c r="BO263" s="18">
        <v>20</v>
      </c>
      <c r="BP263" s="18">
        <v>7290</v>
      </c>
      <c r="BQ263" s="18">
        <v>3131</v>
      </c>
      <c r="BR263" s="18">
        <v>0</v>
      </c>
      <c r="BS263" s="18">
        <v>37</v>
      </c>
      <c r="BT263" s="18">
        <v>1864</v>
      </c>
      <c r="BU263" s="18">
        <v>548</v>
      </c>
      <c r="BV263" s="18">
        <v>4534</v>
      </c>
      <c r="BW263" s="18">
        <v>23</v>
      </c>
      <c r="BX263" s="18">
        <v>2</v>
      </c>
      <c r="BY263" s="18">
        <v>0</v>
      </c>
    </row>
    <row r="264" spans="1:77" x14ac:dyDescent="0.25">
      <c r="A264" s="18" t="s">
        <v>484</v>
      </c>
      <c r="B264" s="18" t="s">
        <v>486</v>
      </c>
      <c r="C264" s="18" t="s">
        <v>756</v>
      </c>
      <c r="D264" s="1">
        <v>44739</v>
      </c>
      <c r="E264">
        <v>70</v>
      </c>
      <c r="F264">
        <v>8</v>
      </c>
      <c r="G264">
        <v>6</v>
      </c>
      <c r="H264">
        <v>0</v>
      </c>
      <c r="I264">
        <v>0</v>
      </c>
      <c r="J264">
        <v>61</v>
      </c>
      <c r="K264">
        <v>0</v>
      </c>
      <c r="L264">
        <v>3</v>
      </c>
      <c r="M264">
        <v>1</v>
      </c>
      <c r="N264">
        <v>2</v>
      </c>
      <c r="O264">
        <v>2</v>
      </c>
      <c r="P264">
        <v>0</v>
      </c>
      <c r="Q264">
        <v>0</v>
      </c>
      <c r="R264">
        <v>474</v>
      </c>
      <c r="S264">
        <v>426</v>
      </c>
      <c r="T264">
        <v>18</v>
      </c>
      <c r="U264">
        <v>11</v>
      </c>
      <c r="V264">
        <v>7</v>
      </c>
      <c r="W264">
        <v>517</v>
      </c>
      <c r="X264">
        <v>343</v>
      </c>
      <c r="Y264">
        <v>11</v>
      </c>
      <c r="Z264">
        <v>55</v>
      </c>
      <c r="AA264">
        <v>17</v>
      </c>
      <c r="AB264">
        <v>552</v>
      </c>
      <c r="AC264">
        <v>407</v>
      </c>
      <c r="AD264">
        <v>23</v>
      </c>
      <c r="AE264">
        <v>39</v>
      </c>
      <c r="AF264">
        <v>14</v>
      </c>
      <c r="AG264">
        <v>82</v>
      </c>
      <c r="AH264">
        <v>42</v>
      </c>
      <c r="AI264">
        <v>2</v>
      </c>
      <c r="AJ264">
        <v>13</v>
      </c>
      <c r="AK264">
        <v>3</v>
      </c>
      <c r="AL264">
        <v>75</v>
      </c>
      <c r="AM264">
        <v>67</v>
      </c>
      <c r="AN264">
        <v>1</v>
      </c>
      <c r="AO264">
        <v>0</v>
      </c>
      <c r="AP264">
        <v>0</v>
      </c>
      <c r="AQ264">
        <v>0</v>
      </c>
      <c r="AR264">
        <v>0</v>
      </c>
      <c r="AS264">
        <v>0</v>
      </c>
      <c r="AT264">
        <v>0</v>
      </c>
      <c r="AU264">
        <v>0</v>
      </c>
      <c r="AV264">
        <v>0</v>
      </c>
      <c r="AW264">
        <v>0</v>
      </c>
      <c r="AX264">
        <v>0</v>
      </c>
      <c r="AY264">
        <v>0</v>
      </c>
      <c r="AZ264">
        <v>0</v>
      </c>
      <c r="BA264">
        <v>0</v>
      </c>
      <c r="BB264">
        <v>0</v>
      </c>
      <c r="BC264">
        <v>0</v>
      </c>
      <c r="BD264">
        <v>0</v>
      </c>
      <c r="BE264">
        <v>0</v>
      </c>
      <c r="BF264">
        <v>0</v>
      </c>
      <c r="BG264" s="18">
        <v>8</v>
      </c>
      <c r="BH264" s="18">
        <v>0</v>
      </c>
      <c r="BI264" s="18">
        <v>66</v>
      </c>
      <c r="BJ264" s="18">
        <v>2</v>
      </c>
      <c r="BK264" s="18">
        <v>437</v>
      </c>
      <c r="BL264" s="18">
        <v>420</v>
      </c>
      <c r="BM264" s="18">
        <v>468</v>
      </c>
      <c r="BN264" s="18">
        <v>60</v>
      </c>
      <c r="BO264" s="18">
        <v>73</v>
      </c>
      <c r="BP264" s="18">
        <v>2431</v>
      </c>
      <c r="BQ264" s="18">
        <v>1372</v>
      </c>
      <c r="BR264" s="18">
        <v>0</v>
      </c>
      <c r="BS264" s="18">
        <v>59</v>
      </c>
      <c r="BT264" s="18">
        <v>350</v>
      </c>
      <c r="BU264" s="18">
        <v>171</v>
      </c>
      <c r="BV264" s="18">
        <v>1791</v>
      </c>
      <c r="BW264" s="18">
        <v>40</v>
      </c>
      <c r="BX264" s="18">
        <v>2</v>
      </c>
      <c r="BY264" s="18">
        <v>0</v>
      </c>
    </row>
    <row r="265" spans="1:77" x14ac:dyDescent="0.25">
      <c r="A265" s="18" t="s">
        <v>484</v>
      </c>
      <c r="B265" s="18" t="s">
        <v>486</v>
      </c>
      <c r="C265" s="18" t="s">
        <v>754</v>
      </c>
      <c r="D265" s="1">
        <v>44739</v>
      </c>
      <c r="E265">
        <v>130</v>
      </c>
      <c r="F265">
        <v>5</v>
      </c>
      <c r="G265">
        <v>4</v>
      </c>
      <c r="H265">
        <v>2</v>
      </c>
      <c r="I265">
        <v>2</v>
      </c>
      <c r="J265">
        <v>83</v>
      </c>
      <c r="K265">
        <v>4</v>
      </c>
      <c r="L265">
        <v>15</v>
      </c>
      <c r="M265">
        <v>3</v>
      </c>
      <c r="N265">
        <v>7</v>
      </c>
      <c r="O265">
        <v>5</v>
      </c>
      <c r="P265">
        <v>0</v>
      </c>
      <c r="Q265">
        <v>0</v>
      </c>
      <c r="R265">
        <v>726</v>
      </c>
      <c r="S265">
        <v>569</v>
      </c>
      <c r="T265">
        <v>49</v>
      </c>
      <c r="U265">
        <v>42</v>
      </c>
      <c r="V265">
        <v>23</v>
      </c>
      <c r="W265">
        <v>1058</v>
      </c>
      <c r="X265">
        <v>618</v>
      </c>
      <c r="Y265">
        <v>28</v>
      </c>
      <c r="Z265">
        <v>166</v>
      </c>
      <c r="AA265">
        <v>18</v>
      </c>
      <c r="AB265">
        <v>1282</v>
      </c>
      <c r="AC265">
        <v>781</v>
      </c>
      <c r="AD265">
        <v>24</v>
      </c>
      <c r="AE265">
        <v>191</v>
      </c>
      <c r="AF265">
        <v>51</v>
      </c>
      <c r="AG265">
        <v>174</v>
      </c>
      <c r="AH265">
        <v>74</v>
      </c>
      <c r="AI265">
        <v>4</v>
      </c>
      <c r="AJ265">
        <v>33</v>
      </c>
      <c r="AK265">
        <v>2</v>
      </c>
      <c r="AL265">
        <v>88</v>
      </c>
      <c r="AM265">
        <v>64</v>
      </c>
      <c r="AN265">
        <v>6</v>
      </c>
      <c r="AO265">
        <v>2</v>
      </c>
      <c r="AP265">
        <v>2</v>
      </c>
      <c r="AQ265">
        <v>0</v>
      </c>
      <c r="AR265">
        <v>0</v>
      </c>
      <c r="AS265">
        <v>0</v>
      </c>
      <c r="AT265">
        <v>0</v>
      </c>
      <c r="AU265">
        <v>0</v>
      </c>
      <c r="AV265">
        <v>0</v>
      </c>
      <c r="AW265">
        <v>0</v>
      </c>
      <c r="AX265">
        <v>0</v>
      </c>
      <c r="AY265">
        <v>0</v>
      </c>
      <c r="AZ265">
        <v>0</v>
      </c>
      <c r="BA265">
        <v>0</v>
      </c>
      <c r="BB265">
        <v>0</v>
      </c>
      <c r="BC265">
        <v>0</v>
      </c>
      <c r="BD265">
        <v>0</v>
      </c>
      <c r="BE265">
        <v>0</v>
      </c>
      <c r="BF265">
        <v>0</v>
      </c>
      <c r="BG265" s="18">
        <v>5</v>
      </c>
      <c r="BH265" s="18">
        <v>2</v>
      </c>
      <c r="BI265" s="18">
        <v>106</v>
      </c>
      <c r="BJ265" s="18">
        <v>7</v>
      </c>
      <c r="BK265" s="18">
        <v>600</v>
      </c>
      <c r="BL265" s="18">
        <v>824</v>
      </c>
      <c r="BM265" s="18">
        <v>988</v>
      </c>
      <c r="BN265" s="18">
        <v>119</v>
      </c>
      <c r="BO265" s="18">
        <v>75</v>
      </c>
      <c r="BP265" s="18">
        <v>5357</v>
      </c>
      <c r="BQ265" s="18">
        <v>2465</v>
      </c>
      <c r="BR265" s="18">
        <v>0</v>
      </c>
      <c r="BS265" s="18">
        <v>131</v>
      </c>
      <c r="BT265" s="18">
        <v>1262</v>
      </c>
      <c r="BU265" s="18">
        <v>258</v>
      </c>
      <c r="BV265" s="18">
        <v>3505</v>
      </c>
      <c r="BW265" s="18">
        <v>44</v>
      </c>
      <c r="BX265" s="18">
        <v>2</v>
      </c>
      <c r="BY265" s="18">
        <v>0</v>
      </c>
    </row>
    <row r="266" spans="1:77" x14ac:dyDescent="0.25">
      <c r="A266" s="18" t="s">
        <v>484</v>
      </c>
      <c r="B266" s="18" t="s">
        <v>486</v>
      </c>
      <c r="C266" s="18" t="s">
        <v>742</v>
      </c>
      <c r="D266" s="1">
        <v>44739</v>
      </c>
      <c r="E266">
        <v>103</v>
      </c>
      <c r="F266">
        <v>5</v>
      </c>
      <c r="G266">
        <v>5</v>
      </c>
      <c r="H266">
        <v>0</v>
      </c>
      <c r="I266">
        <v>0</v>
      </c>
      <c r="J266">
        <v>66</v>
      </c>
      <c r="K266">
        <v>2</v>
      </c>
      <c r="L266">
        <v>13</v>
      </c>
      <c r="M266">
        <v>4</v>
      </c>
      <c r="N266">
        <v>0</v>
      </c>
      <c r="O266">
        <v>0</v>
      </c>
      <c r="P266">
        <v>0</v>
      </c>
      <c r="Q266">
        <v>0</v>
      </c>
      <c r="R266">
        <v>338</v>
      </c>
      <c r="S266">
        <v>258</v>
      </c>
      <c r="T266">
        <v>9</v>
      </c>
      <c r="U266">
        <v>11</v>
      </c>
      <c r="V266">
        <v>24</v>
      </c>
      <c r="W266">
        <v>886</v>
      </c>
      <c r="X266">
        <v>477</v>
      </c>
      <c r="Y266">
        <v>21</v>
      </c>
      <c r="Z266">
        <v>127</v>
      </c>
      <c r="AA266">
        <v>30</v>
      </c>
      <c r="AB266">
        <v>723</v>
      </c>
      <c r="AC266">
        <v>394</v>
      </c>
      <c r="AD266">
        <v>11</v>
      </c>
      <c r="AE266">
        <v>132</v>
      </c>
      <c r="AF266">
        <v>47</v>
      </c>
      <c r="AG266">
        <v>193</v>
      </c>
      <c r="AH266">
        <v>84</v>
      </c>
      <c r="AI266">
        <v>4</v>
      </c>
      <c r="AJ266">
        <v>41</v>
      </c>
      <c r="AK266">
        <v>5</v>
      </c>
      <c r="AL266">
        <v>33</v>
      </c>
      <c r="AM266">
        <v>22</v>
      </c>
      <c r="AN266">
        <v>5</v>
      </c>
      <c r="AO266">
        <v>2</v>
      </c>
      <c r="AP266">
        <v>0</v>
      </c>
      <c r="AQ266">
        <v>0</v>
      </c>
      <c r="AR266">
        <v>0</v>
      </c>
      <c r="AS266">
        <v>0</v>
      </c>
      <c r="AT266">
        <v>0</v>
      </c>
      <c r="AU266">
        <v>0</v>
      </c>
      <c r="AV266">
        <v>0</v>
      </c>
      <c r="AW266">
        <v>0</v>
      </c>
      <c r="AX266">
        <v>0</v>
      </c>
      <c r="AY266">
        <v>0</v>
      </c>
      <c r="AZ266">
        <v>0</v>
      </c>
      <c r="BA266">
        <v>0</v>
      </c>
      <c r="BB266">
        <v>0</v>
      </c>
      <c r="BC266">
        <v>0</v>
      </c>
      <c r="BD266">
        <v>0</v>
      </c>
      <c r="BE266">
        <v>0</v>
      </c>
      <c r="BF266">
        <v>0</v>
      </c>
      <c r="BG266" s="18">
        <v>5</v>
      </c>
      <c r="BH266" s="18">
        <v>0</v>
      </c>
      <c r="BI266" s="18">
        <v>83</v>
      </c>
      <c r="BJ266" s="18">
        <v>0</v>
      </c>
      <c r="BK266" s="18">
        <v>289</v>
      </c>
      <c r="BL266" s="18">
        <v>668</v>
      </c>
      <c r="BM266" s="18">
        <v>522</v>
      </c>
      <c r="BN266" s="18">
        <v>136</v>
      </c>
      <c r="BO266" s="18">
        <v>26</v>
      </c>
      <c r="BP266" s="18">
        <v>3856</v>
      </c>
      <c r="BQ266" s="18">
        <v>1738</v>
      </c>
      <c r="BR266" s="18">
        <v>0</v>
      </c>
      <c r="BS266" s="18">
        <v>46</v>
      </c>
      <c r="BT266" s="18">
        <v>849</v>
      </c>
      <c r="BU266" s="18">
        <v>328</v>
      </c>
      <c r="BV266" s="18">
        <v>2522</v>
      </c>
      <c r="BW266" s="18">
        <v>38</v>
      </c>
      <c r="BX266" s="18">
        <v>2</v>
      </c>
      <c r="BY266" s="18">
        <v>0</v>
      </c>
    </row>
    <row r="267" spans="1:77" x14ac:dyDescent="0.25">
      <c r="A267" s="18" t="s">
        <v>484</v>
      </c>
      <c r="B267" s="18" t="s">
        <v>590</v>
      </c>
      <c r="C267" s="18" t="s">
        <v>747</v>
      </c>
      <c r="D267" s="1">
        <v>44739</v>
      </c>
      <c r="E267">
        <v>130</v>
      </c>
      <c r="F267">
        <v>2</v>
      </c>
      <c r="G267">
        <v>2</v>
      </c>
      <c r="H267">
        <v>3</v>
      </c>
      <c r="I267">
        <v>3</v>
      </c>
      <c r="J267">
        <v>84</v>
      </c>
      <c r="K267">
        <v>13</v>
      </c>
      <c r="L267">
        <v>11</v>
      </c>
      <c r="M267">
        <v>0</v>
      </c>
      <c r="N267">
        <v>43</v>
      </c>
      <c r="O267">
        <v>43</v>
      </c>
      <c r="P267">
        <v>0</v>
      </c>
      <c r="Q267">
        <v>0</v>
      </c>
      <c r="R267">
        <v>534</v>
      </c>
      <c r="S267">
        <v>447</v>
      </c>
      <c r="T267">
        <v>44</v>
      </c>
      <c r="U267">
        <v>0</v>
      </c>
      <c r="V267">
        <v>1</v>
      </c>
      <c r="W267">
        <v>1149</v>
      </c>
      <c r="X267">
        <v>579</v>
      </c>
      <c r="Y267">
        <v>91</v>
      </c>
      <c r="Z267">
        <v>179</v>
      </c>
      <c r="AA267">
        <v>3</v>
      </c>
      <c r="AB267">
        <v>1274</v>
      </c>
      <c r="AC267">
        <v>736</v>
      </c>
      <c r="AD267">
        <v>130</v>
      </c>
      <c r="AE267">
        <v>187</v>
      </c>
      <c r="AF267">
        <v>23</v>
      </c>
      <c r="AG267">
        <v>204</v>
      </c>
      <c r="AH267">
        <v>78</v>
      </c>
      <c r="AI267">
        <v>12</v>
      </c>
      <c r="AJ267">
        <v>52</v>
      </c>
      <c r="AK267">
        <v>6</v>
      </c>
      <c r="AL267">
        <v>43</v>
      </c>
      <c r="AM267">
        <v>39</v>
      </c>
      <c r="AN267">
        <v>3</v>
      </c>
      <c r="AO267">
        <v>0</v>
      </c>
      <c r="AP267">
        <v>0</v>
      </c>
      <c r="AQ267">
        <v>0</v>
      </c>
      <c r="AR267">
        <v>0</v>
      </c>
      <c r="AS267">
        <v>0</v>
      </c>
      <c r="AT267">
        <v>0</v>
      </c>
      <c r="AU267">
        <v>0</v>
      </c>
      <c r="AV267">
        <v>0</v>
      </c>
      <c r="AW267">
        <v>0</v>
      </c>
      <c r="AX267">
        <v>0</v>
      </c>
      <c r="AY267">
        <v>0</v>
      </c>
      <c r="AZ267">
        <v>0</v>
      </c>
      <c r="BA267">
        <v>0</v>
      </c>
      <c r="BB267">
        <v>0</v>
      </c>
      <c r="BC267">
        <v>0</v>
      </c>
      <c r="BD267">
        <v>0</v>
      </c>
      <c r="BE267">
        <v>0</v>
      </c>
      <c r="BF267">
        <v>0</v>
      </c>
      <c r="BG267" s="18">
        <v>2</v>
      </c>
      <c r="BH267" s="18">
        <v>3</v>
      </c>
      <c r="BI267" s="18">
        <v>105</v>
      </c>
      <c r="BJ267" s="18">
        <v>43</v>
      </c>
      <c r="BK267" s="18">
        <v>482</v>
      </c>
      <c r="BL267" s="18">
        <v>840</v>
      </c>
      <c r="BM267" s="18">
        <v>904</v>
      </c>
      <c r="BN267" s="18">
        <v>124</v>
      </c>
      <c r="BO267" s="18">
        <v>39</v>
      </c>
      <c r="BP267" s="18">
        <v>5652</v>
      </c>
      <c r="BQ267" s="18">
        <v>2176</v>
      </c>
      <c r="BR267" s="18">
        <v>0</v>
      </c>
      <c r="BS267" s="18">
        <v>301</v>
      </c>
      <c r="BT267" s="18">
        <v>1593</v>
      </c>
      <c r="BU267" s="18">
        <v>292</v>
      </c>
      <c r="BV267" s="18">
        <v>3269</v>
      </c>
      <c r="BW267" s="18">
        <v>41</v>
      </c>
      <c r="BX267" s="18">
        <v>2</v>
      </c>
      <c r="BY267" s="18">
        <v>1</v>
      </c>
    </row>
    <row r="268" spans="1:77" x14ac:dyDescent="0.25">
      <c r="A268" s="18" t="s">
        <v>427</v>
      </c>
      <c r="B268" s="18" t="s">
        <v>439</v>
      </c>
      <c r="C268" s="18" t="s">
        <v>638</v>
      </c>
      <c r="D268" s="1">
        <v>44739</v>
      </c>
      <c r="E268">
        <v>72</v>
      </c>
      <c r="F268">
        <v>7</v>
      </c>
      <c r="G268">
        <v>5</v>
      </c>
      <c r="H268">
        <v>0</v>
      </c>
      <c r="I268">
        <v>0</v>
      </c>
      <c r="J268">
        <v>44</v>
      </c>
      <c r="K268">
        <v>1</v>
      </c>
      <c r="L268">
        <v>2</v>
      </c>
      <c r="M268">
        <v>2</v>
      </c>
      <c r="N268">
        <v>17</v>
      </c>
      <c r="O268">
        <v>11</v>
      </c>
      <c r="P268">
        <v>0</v>
      </c>
      <c r="Q268">
        <v>0</v>
      </c>
      <c r="R268">
        <v>279</v>
      </c>
      <c r="S268">
        <v>225</v>
      </c>
      <c r="T268">
        <v>17</v>
      </c>
      <c r="U268">
        <v>13</v>
      </c>
      <c r="V268">
        <v>1</v>
      </c>
      <c r="W268">
        <v>0</v>
      </c>
      <c r="X268">
        <v>0</v>
      </c>
      <c r="Y268">
        <v>0</v>
      </c>
      <c r="Z268">
        <v>0</v>
      </c>
      <c r="AA268">
        <v>0</v>
      </c>
      <c r="AB268">
        <v>875</v>
      </c>
      <c r="AC268">
        <v>536</v>
      </c>
      <c r="AD268">
        <v>19</v>
      </c>
      <c r="AE268">
        <v>91</v>
      </c>
      <c r="AF268">
        <v>39</v>
      </c>
      <c r="AG268">
        <v>177</v>
      </c>
      <c r="AH268">
        <v>77</v>
      </c>
      <c r="AI268">
        <v>0</v>
      </c>
      <c r="AJ268">
        <v>17</v>
      </c>
      <c r="AK268">
        <v>15</v>
      </c>
      <c r="AL268">
        <v>53</v>
      </c>
      <c r="AM268">
        <v>41</v>
      </c>
      <c r="AN268">
        <v>4</v>
      </c>
      <c r="AO268">
        <v>3</v>
      </c>
      <c r="AP268">
        <v>0</v>
      </c>
      <c r="AQ268">
        <v>0</v>
      </c>
      <c r="AR268">
        <v>0</v>
      </c>
      <c r="AS268">
        <v>0</v>
      </c>
      <c r="AT268">
        <v>0</v>
      </c>
      <c r="AU268">
        <v>0</v>
      </c>
      <c r="AV268">
        <v>0</v>
      </c>
      <c r="AW268">
        <v>0</v>
      </c>
      <c r="AX268">
        <v>0</v>
      </c>
      <c r="AY268">
        <v>0</v>
      </c>
      <c r="AZ268">
        <v>0</v>
      </c>
      <c r="BA268">
        <v>0</v>
      </c>
      <c r="BB268">
        <v>0</v>
      </c>
      <c r="BC268">
        <v>0</v>
      </c>
      <c r="BD268">
        <v>0</v>
      </c>
      <c r="BE268">
        <v>0</v>
      </c>
      <c r="BF268">
        <v>0</v>
      </c>
      <c r="BG268" s="18">
        <v>6</v>
      </c>
      <c r="BH268" s="18">
        <v>0</v>
      </c>
      <c r="BI268" s="18">
        <v>65</v>
      </c>
      <c r="BJ268" s="18">
        <v>15</v>
      </c>
      <c r="BK268" s="18">
        <v>244</v>
      </c>
      <c r="BL268" s="18">
        <v>0</v>
      </c>
      <c r="BM268" s="18">
        <v>708</v>
      </c>
      <c r="BN268" s="18">
        <v>137</v>
      </c>
      <c r="BO268" s="18">
        <v>46</v>
      </c>
      <c r="BP268" s="18">
        <v>3599</v>
      </c>
      <c r="BQ268" s="18">
        <v>1408</v>
      </c>
      <c r="BR268" s="18">
        <v>0</v>
      </c>
      <c r="BS268" s="18">
        <v>55</v>
      </c>
      <c r="BT268" s="18">
        <v>442</v>
      </c>
      <c r="BU268" s="18">
        <v>560</v>
      </c>
      <c r="BV268" s="18">
        <v>2387</v>
      </c>
      <c r="BW268" s="18">
        <v>14</v>
      </c>
      <c r="BX268" s="18">
        <v>3</v>
      </c>
      <c r="BY268" s="18">
        <v>0</v>
      </c>
    </row>
    <row r="269" spans="1:77" x14ac:dyDescent="0.25">
      <c r="A269" s="18" t="s">
        <v>427</v>
      </c>
      <c r="B269" s="18" t="s">
        <v>430</v>
      </c>
      <c r="C269" s="18" t="s">
        <v>500</v>
      </c>
      <c r="D269" s="1">
        <v>44739</v>
      </c>
      <c r="E269">
        <v>133</v>
      </c>
      <c r="F269">
        <v>5</v>
      </c>
      <c r="G269">
        <v>5</v>
      </c>
      <c r="H269">
        <v>0</v>
      </c>
      <c r="I269">
        <v>0</v>
      </c>
      <c r="J269">
        <v>88</v>
      </c>
      <c r="K269">
        <v>1</v>
      </c>
      <c r="L269">
        <v>5</v>
      </c>
      <c r="M269">
        <v>9</v>
      </c>
      <c r="N269">
        <v>2</v>
      </c>
      <c r="O269">
        <v>2</v>
      </c>
      <c r="P269">
        <v>0</v>
      </c>
      <c r="Q269">
        <v>0</v>
      </c>
      <c r="R269">
        <v>582</v>
      </c>
      <c r="S269">
        <v>483</v>
      </c>
      <c r="T269">
        <v>8</v>
      </c>
      <c r="U269">
        <v>4</v>
      </c>
      <c r="V269">
        <v>39</v>
      </c>
      <c r="W269">
        <v>1349</v>
      </c>
      <c r="X269">
        <v>824</v>
      </c>
      <c r="Y269">
        <v>26</v>
      </c>
      <c r="Z269">
        <v>45</v>
      </c>
      <c r="AA269">
        <v>140</v>
      </c>
      <c r="AB269">
        <v>1012</v>
      </c>
      <c r="AC269">
        <v>581</v>
      </c>
      <c r="AD269">
        <v>1</v>
      </c>
      <c r="AE269">
        <v>5</v>
      </c>
      <c r="AF269">
        <v>225</v>
      </c>
      <c r="AG269">
        <v>174</v>
      </c>
      <c r="AH269">
        <v>80</v>
      </c>
      <c r="AI269">
        <v>0</v>
      </c>
      <c r="AJ269">
        <v>11</v>
      </c>
      <c r="AK269">
        <v>23</v>
      </c>
      <c r="AL269">
        <v>47</v>
      </c>
      <c r="AM269">
        <v>36</v>
      </c>
      <c r="AN269">
        <v>4</v>
      </c>
      <c r="AO269">
        <v>0</v>
      </c>
      <c r="AP269">
        <v>1</v>
      </c>
      <c r="AQ269">
        <v>0</v>
      </c>
      <c r="AR269">
        <v>0</v>
      </c>
      <c r="AS269">
        <v>0</v>
      </c>
      <c r="AT269">
        <v>0</v>
      </c>
      <c r="AU269">
        <v>0</v>
      </c>
      <c r="AV269">
        <v>0</v>
      </c>
      <c r="AW269">
        <v>0</v>
      </c>
      <c r="AX269">
        <v>0</v>
      </c>
      <c r="AY269">
        <v>0</v>
      </c>
      <c r="AZ269">
        <v>0</v>
      </c>
      <c r="BA269">
        <v>0</v>
      </c>
      <c r="BB269">
        <v>0</v>
      </c>
      <c r="BC269">
        <v>0</v>
      </c>
      <c r="BD269">
        <v>0</v>
      </c>
      <c r="BE269">
        <v>0</v>
      </c>
      <c r="BF269">
        <v>0</v>
      </c>
      <c r="BG269" s="18">
        <v>5</v>
      </c>
      <c r="BH269" s="18">
        <v>0</v>
      </c>
      <c r="BI269" s="18">
        <v>116</v>
      </c>
      <c r="BJ269" s="18">
        <v>2</v>
      </c>
      <c r="BK269" s="18">
        <v>525</v>
      </c>
      <c r="BL269" s="18">
        <v>1112</v>
      </c>
      <c r="BM269" s="18">
        <v>756</v>
      </c>
      <c r="BN269" s="18">
        <v>132</v>
      </c>
      <c r="BO269" s="18">
        <v>41</v>
      </c>
      <c r="BP269" s="18">
        <v>4922</v>
      </c>
      <c r="BQ269" s="18">
        <v>1983</v>
      </c>
      <c r="BR269" s="18">
        <v>0</v>
      </c>
      <c r="BS269" s="18">
        <v>15</v>
      </c>
      <c r="BT269" s="18">
        <v>280</v>
      </c>
      <c r="BU269" s="18">
        <v>1212</v>
      </c>
      <c r="BV269" s="18">
        <v>3223</v>
      </c>
      <c r="BW269" s="18">
        <v>39</v>
      </c>
      <c r="BX269" s="18">
        <v>3</v>
      </c>
      <c r="BY269" s="18">
        <v>0</v>
      </c>
    </row>
    <row r="270" spans="1:77" x14ac:dyDescent="0.25">
      <c r="A270" s="18" t="s">
        <v>441</v>
      </c>
      <c r="B270" s="18" t="s">
        <v>442</v>
      </c>
      <c r="C270" s="18" t="s">
        <v>443</v>
      </c>
      <c r="D270" s="1">
        <v>44739</v>
      </c>
      <c r="E270">
        <v>105</v>
      </c>
      <c r="F270">
        <v>3</v>
      </c>
      <c r="G270">
        <v>3</v>
      </c>
      <c r="H270">
        <v>0</v>
      </c>
      <c r="I270">
        <v>0</v>
      </c>
      <c r="J270">
        <v>63</v>
      </c>
      <c r="K270">
        <v>3</v>
      </c>
      <c r="L270">
        <v>14</v>
      </c>
      <c r="M270">
        <v>2</v>
      </c>
      <c r="N270">
        <v>1</v>
      </c>
      <c r="O270">
        <v>1</v>
      </c>
      <c r="P270">
        <v>0</v>
      </c>
      <c r="Q270">
        <v>0</v>
      </c>
      <c r="R270">
        <v>361</v>
      </c>
      <c r="S270">
        <v>286</v>
      </c>
      <c r="T270">
        <v>12</v>
      </c>
      <c r="U270">
        <v>30</v>
      </c>
      <c r="V270">
        <v>4</v>
      </c>
      <c r="W270">
        <v>951</v>
      </c>
      <c r="X270">
        <v>535</v>
      </c>
      <c r="Y270">
        <v>32</v>
      </c>
      <c r="Z270">
        <v>137</v>
      </c>
      <c r="AA270">
        <v>23</v>
      </c>
      <c r="AB270">
        <v>944</v>
      </c>
      <c r="AC270">
        <v>513</v>
      </c>
      <c r="AD270">
        <v>9</v>
      </c>
      <c r="AE270">
        <v>184</v>
      </c>
      <c r="AF270">
        <v>81</v>
      </c>
      <c r="AG270">
        <v>156</v>
      </c>
      <c r="AH270">
        <v>71</v>
      </c>
      <c r="AI270">
        <v>2</v>
      </c>
      <c r="AJ270">
        <v>38</v>
      </c>
      <c r="AK270">
        <v>5</v>
      </c>
      <c r="AL270">
        <v>56</v>
      </c>
      <c r="AM270">
        <v>39</v>
      </c>
      <c r="AN270">
        <v>4</v>
      </c>
      <c r="AO270">
        <v>4</v>
      </c>
      <c r="AP270">
        <v>0</v>
      </c>
      <c r="AQ270">
        <v>0</v>
      </c>
      <c r="AR270">
        <v>0</v>
      </c>
      <c r="AS270">
        <v>0</v>
      </c>
      <c r="AT270">
        <v>0</v>
      </c>
      <c r="AU270">
        <v>0</v>
      </c>
      <c r="AV270">
        <v>0</v>
      </c>
      <c r="AW270">
        <v>0</v>
      </c>
      <c r="AX270">
        <v>0</v>
      </c>
      <c r="AY270">
        <v>0</v>
      </c>
      <c r="AZ270">
        <v>0</v>
      </c>
      <c r="BA270">
        <v>0</v>
      </c>
      <c r="BB270">
        <v>0</v>
      </c>
      <c r="BC270">
        <v>1</v>
      </c>
      <c r="BD270">
        <v>0</v>
      </c>
      <c r="BE270">
        <v>0</v>
      </c>
      <c r="BF270">
        <v>0</v>
      </c>
      <c r="BG270" s="18">
        <v>3</v>
      </c>
      <c r="BH270" s="18">
        <v>0</v>
      </c>
      <c r="BI270" s="18">
        <v>82</v>
      </c>
      <c r="BJ270" s="18">
        <v>1</v>
      </c>
      <c r="BK270" s="18">
        <v>312</v>
      </c>
      <c r="BL270" s="18">
        <v>720</v>
      </c>
      <c r="BM270" s="18">
        <v>652</v>
      </c>
      <c r="BN270" s="18">
        <v>106</v>
      </c>
      <c r="BO270" s="18">
        <v>47</v>
      </c>
      <c r="BP270" s="18">
        <v>5376</v>
      </c>
      <c r="BQ270" s="18">
        <v>2225</v>
      </c>
      <c r="BR270" s="18">
        <v>0</v>
      </c>
      <c r="BS270" s="18">
        <v>32</v>
      </c>
      <c r="BT270" s="18">
        <v>1597</v>
      </c>
      <c r="BU270" s="18">
        <v>370</v>
      </c>
      <c r="BV270" s="18">
        <v>3186</v>
      </c>
      <c r="BW270" s="18">
        <v>23</v>
      </c>
      <c r="BX270" s="18">
        <v>3</v>
      </c>
      <c r="BY270" s="18">
        <v>0</v>
      </c>
    </row>
    <row r="271" spans="1:77" x14ac:dyDescent="0.25">
      <c r="A271" s="18" t="s">
        <v>441</v>
      </c>
      <c r="B271" s="18" t="s">
        <v>442</v>
      </c>
      <c r="C271" s="18" t="s">
        <v>522</v>
      </c>
      <c r="D271" s="1">
        <v>44739</v>
      </c>
      <c r="E271">
        <v>182</v>
      </c>
      <c r="F271">
        <v>11</v>
      </c>
      <c r="G271">
        <v>7</v>
      </c>
      <c r="H271">
        <v>2</v>
      </c>
      <c r="I271">
        <v>2</v>
      </c>
      <c r="J271">
        <v>124</v>
      </c>
      <c r="K271">
        <v>15</v>
      </c>
      <c r="L271">
        <v>12</v>
      </c>
      <c r="M271">
        <v>3</v>
      </c>
      <c r="N271">
        <v>5</v>
      </c>
      <c r="O271">
        <v>3</v>
      </c>
      <c r="P271">
        <v>0</v>
      </c>
      <c r="Q271">
        <v>0</v>
      </c>
      <c r="R271">
        <v>452</v>
      </c>
      <c r="S271">
        <v>366</v>
      </c>
      <c r="T271">
        <v>35</v>
      </c>
      <c r="U271">
        <v>9</v>
      </c>
      <c r="V271">
        <v>4</v>
      </c>
      <c r="W271">
        <v>1645</v>
      </c>
      <c r="X271">
        <v>985</v>
      </c>
      <c r="Y271">
        <v>156</v>
      </c>
      <c r="Z271">
        <v>128</v>
      </c>
      <c r="AA271">
        <v>20</v>
      </c>
      <c r="AB271">
        <v>1251</v>
      </c>
      <c r="AC271">
        <v>779</v>
      </c>
      <c r="AD271">
        <v>30</v>
      </c>
      <c r="AE271">
        <v>200</v>
      </c>
      <c r="AF271">
        <v>19</v>
      </c>
      <c r="AG271">
        <v>323</v>
      </c>
      <c r="AH271">
        <v>182</v>
      </c>
      <c r="AI271">
        <v>10</v>
      </c>
      <c r="AJ271">
        <v>40</v>
      </c>
      <c r="AK271">
        <v>16</v>
      </c>
      <c r="AL271">
        <v>68</v>
      </c>
      <c r="AM271">
        <v>56</v>
      </c>
      <c r="AN271">
        <v>5</v>
      </c>
      <c r="AO271">
        <v>0</v>
      </c>
      <c r="AP271">
        <v>0</v>
      </c>
      <c r="AQ271">
        <v>0</v>
      </c>
      <c r="AR271">
        <v>1</v>
      </c>
      <c r="AS271">
        <v>0</v>
      </c>
      <c r="AT271">
        <v>0</v>
      </c>
      <c r="AU271">
        <v>0</v>
      </c>
      <c r="AV271">
        <v>0</v>
      </c>
      <c r="AW271">
        <v>0</v>
      </c>
      <c r="AX271">
        <v>0</v>
      </c>
      <c r="AY271">
        <v>0</v>
      </c>
      <c r="AZ271">
        <v>0</v>
      </c>
      <c r="BA271">
        <v>0</v>
      </c>
      <c r="BB271">
        <v>0</v>
      </c>
      <c r="BC271">
        <v>0</v>
      </c>
      <c r="BD271">
        <v>0</v>
      </c>
      <c r="BE271">
        <v>0</v>
      </c>
      <c r="BF271">
        <v>0</v>
      </c>
      <c r="BG271" s="18">
        <v>9</v>
      </c>
      <c r="BH271" s="18">
        <v>2</v>
      </c>
      <c r="BI271" s="18">
        <v>148</v>
      </c>
      <c r="BJ271" s="18">
        <v>5</v>
      </c>
      <c r="BK271" s="18">
        <v>399</v>
      </c>
      <c r="BL271" s="18">
        <v>1290</v>
      </c>
      <c r="BM271" s="18">
        <v>976</v>
      </c>
      <c r="BN271" s="18">
        <v>244</v>
      </c>
      <c r="BO271" s="18">
        <v>62</v>
      </c>
      <c r="BP271" s="18">
        <v>8166</v>
      </c>
      <c r="BQ271" s="18">
        <v>3966</v>
      </c>
      <c r="BR271" s="18">
        <v>0</v>
      </c>
      <c r="BS271" s="18">
        <v>121</v>
      </c>
      <c r="BT271" s="18">
        <v>2002</v>
      </c>
      <c r="BU271" s="18">
        <v>372</v>
      </c>
      <c r="BV271" s="18">
        <v>5401</v>
      </c>
      <c r="BW271" s="18">
        <v>31</v>
      </c>
      <c r="BX271" s="18">
        <v>3</v>
      </c>
      <c r="BY271" s="18">
        <v>0</v>
      </c>
    </row>
    <row r="272" spans="1:77" x14ac:dyDescent="0.25">
      <c r="A272" s="18" t="s">
        <v>441</v>
      </c>
      <c r="B272" s="18" t="s">
        <v>512</v>
      </c>
      <c r="C272" s="18" t="s">
        <v>523</v>
      </c>
      <c r="D272" s="1">
        <v>44739</v>
      </c>
      <c r="E272">
        <v>259</v>
      </c>
      <c r="F272">
        <v>8</v>
      </c>
      <c r="G272">
        <v>6</v>
      </c>
      <c r="H272">
        <v>4</v>
      </c>
      <c r="I272">
        <v>3</v>
      </c>
      <c r="J272">
        <v>166</v>
      </c>
      <c r="K272">
        <v>13</v>
      </c>
      <c r="L272">
        <v>34</v>
      </c>
      <c r="M272">
        <v>2</v>
      </c>
      <c r="N272">
        <v>20</v>
      </c>
      <c r="O272">
        <v>16</v>
      </c>
      <c r="P272">
        <v>1</v>
      </c>
      <c r="Q272">
        <v>2</v>
      </c>
      <c r="R272">
        <v>645</v>
      </c>
      <c r="S272">
        <v>487</v>
      </c>
      <c r="T272">
        <v>38</v>
      </c>
      <c r="U272">
        <v>30</v>
      </c>
      <c r="V272">
        <v>21</v>
      </c>
      <c r="W272">
        <v>2181</v>
      </c>
      <c r="X272">
        <v>1196</v>
      </c>
      <c r="Y272">
        <v>168</v>
      </c>
      <c r="Z272">
        <v>226</v>
      </c>
      <c r="AA272">
        <v>47</v>
      </c>
      <c r="AB272">
        <v>1555</v>
      </c>
      <c r="AC272">
        <v>887</v>
      </c>
      <c r="AD272">
        <v>69</v>
      </c>
      <c r="AE272">
        <v>211</v>
      </c>
      <c r="AF272">
        <v>55</v>
      </c>
      <c r="AG272">
        <v>438</v>
      </c>
      <c r="AH272">
        <v>167</v>
      </c>
      <c r="AI272">
        <v>13</v>
      </c>
      <c r="AJ272">
        <v>96</v>
      </c>
      <c r="AK272">
        <v>16</v>
      </c>
      <c r="AL272">
        <v>119</v>
      </c>
      <c r="AM272">
        <v>88</v>
      </c>
      <c r="AN272">
        <v>16</v>
      </c>
      <c r="AO272">
        <v>3</v>
      </c>
      <c r="AP272">
        <v>0</v>
      </c>
      <c r="AQ272">
        <v>0</v>
      </c>
      <c r="AR272">
        <v>0</v>
      </c>
      <c r="AS272">
        <v>0</v>
      </c>
      <c r="AT272">
        <v>0</v>
      </c>
      <c r="AU272">
        <v>0</v>
      </c>
      <c r="AV272">
        <v>0</v>
      </c>
      <c r="AW272">
        <v>0</v>
      </c>
      <c r="AX272">
        <v>0</v>
      </c>
      <c r="AY272">
        <v>0</v>
      </c>
      <c r="AZ272">
        <v>0</v>
      </c>
      <c r="BA272">
        <v>0</v>
      </c>
      <c r="BB272">
        <v>0</v>
      </c>
      <c r="BC272">
        <v>0</v>
      </c>
      <c r="BD272">
        <v>0</v>
      </c>
      <c r="BE272">
        <v>0</v>
      </c>
      <c r="BF272">
        <v>0</v>
      </c>
      <c r="BG272" s="18">
        <v>8</v>
      </c>
      <c r="BH272" s="18">
        <v>4</v>
      </c>
      <c r="BI272" s="18">
        <v>205</v>
      </c>
      <c r="BJ272" s="18">
        <v>16</v>
      </c>
      <c r="BK272" s="18">
        <v>547</v>
      </c>
      <c r="BL272" s="18">
        <v>1656</v>
      </c>
      <c r="BM272" s="18">
        <v>1183</v>
      </c>
      <c r="BN272" s="18">
        <v>294</v>
      </c>
      <c r="BO272" s="18">
        <v>99</v>
      </c>
      <c r="BP272" s="18">
        <v>10169</v>
      </c>
      <c r="BQ272" s="18">
        <v>3956</v>
      </c>
      <c r="BR272" s="18">
        <v>0</v>
      </c>
      <c r="BS272" s="18">
        <v>162</v>
      </c>
      <c r="BT272" s="18">
        <v>2990</v>
      </c>
      <c r="BU272" s="18">
        <v>523</v>
      </c>
      <c r="BV272" s="18">
        <v>6090</v>
      </c>
      <c r="BW272" s="18">
        <v>40</v>
      </c>
      <c r="BX272" s="18">
        <v>3</v>
      </c>
      <c r="BY272" s="18">
        <v>3</v>
      </c>
    </row>
    <row r="273" spans="1:77" x14ac:dyDescent="0.25">
      <c r="A273" s="18" t="s">
        <v>444</v>
      </c>
      <c r="B273" s="18" t="s">
        <v>447</v>
      </c>
      <c r="C273" s="18" t="s">
        <v>530</v>
      </c>
      <c r="D273" s="1">
        <v>44739</v>
      </c>
      <c r="E273">
        <v>94</v>
      </c>
      <c r="F273">
        <v>6</v>
      </c>
      <c r="G273">
        <v>4</v>
      </c>
      <c r="H273">
        <v>2</v>
      </c>
      <c r="I273">
        <v>1</v>
      </c>
      <c r="J273">
        <v>83</v>
      </c>
      <c r="K273">
        <v>3</v>
      </c>
      <c r="L273">
        <v>0</v>
      </c>
      <c r="M273">
        <v>0</v>
      </c>
      <c r="N273">
        <v>110</v>
      </c>
      <c r="O273">
        <v>97</v>
      </c>
      <c r="P273">
        <v>3</v>
      </c>
      <c r="Q273">
        <v>3</v>
      </c>
      <c r="R273">
        <v>568</v>
      </c>
      <c r="S273">
        <v>544</v>
      </c>
      <c r="T273">
        <v>11</v>
      </c>
      <c r="U273">
        <v>0</v>
      </c>
      <c r="V273">
        <v>0</v>
      </c>
      <c r="W273">
        <v>607</v>
      </c>
      <c r="X273">
        <v>484</v>
      </c>
      <c r="Y273">
        <v>17</v>
      </c>
      <c r="Z273">
        <v>12</v>
      </c>
      <c r="AA273">
        <v>10</v>
      </c>
      <c r="AB273">
        <v>784</v>
      </c>
      <c r="AC273">
        <v>670</v>
      </c>
      <c r="AD273">
        <v>21</v>
      </c>
      <c r="AE273">
        <v>17</v>
      </c>
      <c r="AF273">
        <v>19</v>
      </c>
      <c r="AG273">
        <v>108</v>
      </c>
      <c r="AH273">
        <v>77</v>
      </c>
      <c r="AI273">
        <v>3</v>
      </c>
      <c r="AJ273">
        <v>2</v>
      </c>
      <c r="AK273">
        <v>5</v>
      </c>
      <c r="AL273">
        <v>80</v>
      </c>
      <c r="AM273">
        <v>71</v>
      </c>
      <c r="AN273">
        <v>2</v>
      </c>
      <c r="AO273">
        <v>0</v>
      </c>
      <c r="AP273">
        <v>1</v>
      </c>
      <c r="AQ273">
        <v>0</v>
      </c>
      <c r="AR273">
        <v>2</v>
      </c>
      <c r="AS273">
        <v>0</v>
      </c>
      <c r="AT273">
        <v>0</v>
      </c>
      <c r="AU273">
        <v>0</v>
      </c>
      <c r="AV273">
        <v>1</v>
      </c>
      <c r="AW273">
        <v>0</v>
      </c>
      <c r="AX273">
        <v>0</v>
      </c>
      <c r="AY273">
        <v>0</v>
      </c>
      <c r="AZ273">
        <v>0</v>
      </c>
      <c r="BA273">
        <v>0</v>
      </c>
      <c r="BB273">
        <v>0</v>
      </c>
      <c r="BC273">
        <v>0</v>
      </c>
      <c r="BD273">
        <v>0</v>
      </c>
      <c r="BE273">
        <v>0</v>
      </c>
      <c r="BF273">
        <v>0</v>
      </c>
      <c r="BG273" s="18">
        <v>4</v>
      </c>
      <c r="BH273" s="18">
        <v>1</v>
      </c>
      <c r="BI273" s="18">
        <v>90</v>
      </c>
      <c r="BJ273" s="18">
        <v>99</v>
      </c>
      <c r="BK273" s="18">
        <v>555</v>
      </c>
      <c r="BL273" s="18">
        <v>555</v>
      </c>
      <c r="BM273" s="18">
        <v>722</v>
      </c>
      <c r="BN273" s="18">
        <v>94</v>
      </c>
      <c r="BO273" s="18">
        <v>75</v>
      </c>
      <c r="BP273" s="18">
        <v>3181</v>
      </c>
      <c r="BQ273" s="18">
        <v>2281</v>
      </c>
      <c r="BR273" s="18">
        <v>0</v>
      </c>
      <c r="BS273" s="18">
        <v>90</v>
      </c>
      <c r="BT273" s="18">
        <v>189</v>
      </c>
      <c r="BU273" s="18">
        <v>100</v>
      </c>
      <c r="BV273" s="18">
        <v>2742</v>
      </c>
      <c r="BW273" s="18">
        <v>33</v>
      </c>
      <c r="BX273" s="18">
        <v>3</v>
      </c>
      <c r="BY273" s="18">
        <v>1</v>
      </c>
    </row>
    <row r="274" spans="1:77" x14ac:dyDescent="0.25">
      <c r="A274" s="18" t="s">
        <v>444</v>
      </c>
      <c r="B274" s="18" t="s">
        <v>664</v>
      </c>
      <c r="C274" s="18" t="s">
        <v>665</v>
      </c>
      <c r="D274" s="1">
        <v>44739</v>
      </c>
      <c r="E274">
        <v>267</v>
      </c>
      <c r="F274">
        <v>6</v>
      </c>
      <c r="G274">
        <v>4</v>
      </c>
      <c r="H274">
        <v>3</v>
      </c>
      <c r="I274">
        <v>2</v>
      </c>
      <c r="J274">
        <v>219</v>
      </c>
      <c r="K274">
        <v>3</v>
      </c>
      <c r="L274">
        <v>12</v>
      </c>
      <c r="M274">
        <v>4</v>
      </c>
      <c r="N274">
        <v>133</v>
      </c>
      <c r="O274">
        <v>123</v>
      </c>
      <c r="P274">
        <v>4</v>
      </c>
      <c r="Q274">
        <v>0</v>
      </c>
      <c r="R274">
        <v>2278</v>
      </c>
      <c r="S274">
        <v>2027</v>
      </c>
      <c r="T274">
        <v>69</v>
      </c>
      <c r="U274">
        <v>52</v>
      </c>
      <c r="V274">
        <v>33</v>
      </c>
      <c r="W274">
        <v>2479</v>
      </c>
      <c r="X274">
        <v>1741</v>
      </c>
      <c r="Y274">
        <v>46</v>
      </c>
      <c r="Z274">
        <v>193</v>
      </c>
      <c r="AA274">
        <v>56</v>
      </c>
      <c r="AB274">
        <v>2912</v>
      </c>
      <c r="AC274">
        <v>2086</v>
      </c>
      <c r="AD274">
        <v>20</v>
      </c>
      <c r="AE274">
        <v>311</v>
      </c>
      <c r="AF274">
        <v>140</v>
      </c>
      <c r="AG274">
        <v>340</v>
      </c>
      <c r="AH274">
        <v>176</v>
      </c>
      <c r="AI274">
        <v>5</v>
      </c>
      <c r="AJ274">
        <v>39</v>
      </c>
      <c r="AK274">
        <v>18</v>
      </c>
      <c r="AL274">
        <v>187</v>
      </c>
      <c r="AM274">
        <v>177</v>
      </c>
      <c r="AN274">
        <v>3</v>
      </c>
      <c r="AO274">
        <v>0</v>
      </c>
      <c r="AP274">
        <v>0</v>
      </c>
      <c r="AQ274">
        <v>0</v>
      </c>
      <c r="AR274">
        <v>0</v>
      </c>
      <c r="AS274">
        <v>1</v>
      </c>
      <c r="AT274">
        <v>0</v>
      </c>
      <c r="AU274">
        <v>0</v>
      </c>
      <c r="AV274">
        <v>0</v>
      </c>
      <c r="AW274">
        <v>0</v>
      </c>
      <c r="AX274">
        <v>0</v>
      </c>
      <c r="AY274">
        <v>0</v>
      </c>
      <c r="AZ274">
        <v>0</v>
      </c>
      <c r="BA274">
        <v>0</v>
      </c>
      <c r="BB274">
        <v>0</v>
      </c>
      <c r="BC274">
        <v>0</v>
      </c>
      <c r="BD274">
        <v>0</v>
      </c>
      <c r="BE274">
        <v>0</v>
      </c>
      <c r="BF274">
        <v>0</v>
      </c>
      <c r="BG274" s="18">
        <v>5</v>
      </c>
      <c r="BH274" s="18">
        <v>3</v>
      </c>
      <c r="BI274" s="18">
        <v>246</v>
      </c>
      <c r="BJ274" s="18">
        <v>127</v>
      </c>
      <c r="BK274" s="18">
        <v>2104</v>
      </c>
      <c r="BL274" s="18">
        <v>2111</v>
      </c>
      <c r="BM274" s="18">
        <v>2376</v>
      </c>
      <c r="BN274" s="18">
        <v>258</v>
      </c>
      <c r="BO274" s="18">
        <v>184</v>
      </c>
      <c r="BP274" s="18">
        <v>12818</v>
      </c>
      <c r="BQ274" s="18">
        <v>6956</v>
      </c>
      <c r="BR274" s="18">
        <v>0</v>
      </c>
      <c r="BS274" s="18">
        <v>133</v>
      </c>
      <c r="BT274" s="18">
        <v>1971</v>
      </c>
      <c r="BU274" s="18">
        <v>880</v>
      </c>
      <c r="BV274" s="18">
        <v>9430</v>
      </c>
      <c r="BW274" s="18">
        <v>104</v>
      </c>
      <c r="BX274" s="18">
        <v>3</v>
      </c>
      <c r="BY274" s="18">
        <v>1</v>
      </c>
    </row>
    <row r="275" spans="1:77" x14ac:dyDescent="0.25">
      <c r="A275" s="18" t="s">
        <v>405</v>
      </c>
      <c r="B275" s="18" t="s">
        <v>451</v>
      </c>
      <c r="C275" s="18" t="s">
        <v>558</v>
      </c>
      <c r="D275" s="1">
        <v>44739</v>
      </c>
      <c r="E275">
        <v>76</v>
      </c>
      <c r="F275">
        <v>5</v>
      </c>
      <c r="G275">
        <v>4</v>
      </c>
      <c r="H275">
        <v>0</v>
      </c>
      <c r="I275">
        <v>0</v>
      </c>
      <c r="J275">
        <v>54</v>
      </c>
      <c r="K275">
        <v>6</v>
      </c>
      <c r="L275">
        <v>6</v>
      </c>
      <c r="M275">
        <v>0</v>
      </c>
      <c r="N275">
        <v>0</v>
      </c>
      <c r="O275">
        <v>0</v>
      </c>
      <c r="P275">
        <v>0</v>
      </c>
      <c r="Q275">
        <v>0</v>
      </c>
      <c r="R275">
        <v>345</v>
      </c>
      <c r="S275">
        <v>287</v>
      </c>
      <c r="T275">
        <v>23</v>
      </c>
      <c r="U275">
        <v>9</v>
      </c>
      <c r="V275">
        <v>0</v>
      </c>
      <c r="W275">
        <v>1123</v>
      </c>
      <c r="X275">
        <v>655</v>
      </c>
      <c r="Y275">
        <v>104</v>
      </c>
      <c r="Z275">
        <v>79</v>
      </c>
      <c r="AA275">
        <v>17</v>
      </c>
      <c r="AB275">
        <v>612</v>
      </c>
      <c r="AC275">
        <v>335</v>
      </c>
      <c r="AD275">
        <v>9</v>
      </c>
      <c r="AE275">
        <v>79</v>
      </c>
      <c r="AF275">
        <v>20</v>
      </c>
      <c r="AG275">
        <v>139</v>
      </c>
      <c r="AH275">
        <v>57</v>
      </c>
      <c r="AI275">
        <v>5</v>
      </c>
      <c r="AJ275">
        <v>18</v>
      </c>
      <c r="AK275">
        <v>11</v>
      </c>
      <c r="AL275">
        <v>57</v>
      </c>
      <c r="AM275">
        <v>49</v>
      </c>
      <c r="AN275">
        <v>3</v>
      </c>
      <c r="AO275">
        <v>0</v>
      </c>
      <c r="AP275">
        <v>0</v>
      </c>
      <c r="AQ275">
        <v>0</v>
      </c>
      <c r="AR275">
        <v>1</v>
      </c>
      <c r="AS275">
        <v>0</v>
      </c>
      <c r="AT275">
        <v>0</v>
      </c>
      <c r="AU275">
        <v>0</v>
      </c>
      <c r="AV275">
        <v>0</v>
      </c>
      <c r="AW275">
        <v>0</v>
      </c>
      <c r="AX275">
        <v>0</v>
      </c>
      <c r="AY275">
        <v>0</v>
      </c>
      <c r="AZ275">
        <v>0</v>
      </c>
      <c r="BA275">
        <v>0</v>
      </c>
      <c r="BB275">
        <v>0</v>
      </c>
      <c r="BC275">
        <v>0</v>
      </c>
      <c r="BD275">
        <v>0</v>
      </c>
      <c r="BE275">
        <v>0</v>
      </c>
      <c r="BF275">
        <v>0</v>
      </c>
      <c r="BG275" s="18">
        <v>4</v>
      </c>
      <c r="BH275" s="18">
        <v>0</v>
      </c>
      <c r="BI275" s="18">
        <v>63</v>
      </c>
      <c r="BJ275" s="18">
        <v>0</v>
      </c>
      <c r="BK275" s="18">
        <v>310</v>
      </c>
      <c r="BL275" s="18">
        <v>887</v>
      </c>
      <c r="BM275" s="18">
        <v>476</v>
      </c>
      <c r="BN275" s="18">
        <v>99</v>
      </c>
      <c r="BO275" s="18">
        <v>52</v>
      </c>
      <c r="BP275" s="18">
        <v>4694</v>
      </c>
      <c r="BQ275" s="18">
        <v>1614</v>
      </c>
      <c r="BR275" s="18">
        <v>0</v>
      </c>
      <c r="BS275" s="18">
        <v>64</v>
      </c>
      <c r="BT275" s="18">
        <v>1068</v>
      </c>
      <c r="BU275" s="18">
        <v>631</v>
      </c>
      <c r="BV275" s="18">
        <v>2715</v>
      </c>
      <c r="BW275" s="18">
        <v>17</v>
      </c>
      <c r="BX275" s="18">
        <v>3</v>
      </c>
      <c r="BY275" s="18">
        <v>0</v>
      </c>
    </row>
    <row r="276" spans="1:77" x14ac:dyDescent="0.25">
      <c r="A276" s="18" t="s">
        <v>405</v>
      </c>
      <c r="B276" s="18" t="s">
        <v>681</v>
      </c>
      <c r="C276" s="18" t="s">
        <v>690</v>
      </c>
      <c r="D276" s="1">
        <v>44739</v>
      </c>
      <c r="E276">
        <v>110</v>
      </c>
      <c r="F276">
        <v>3</v>
      </c>
      <c r="G276">
        <v>3</v>
      </c>
      <c r="H276">
        <v>1</v>
      </c>
      <c r="I276">
        <v>1</v>
      </c>
      <c r="J276">
        <v>69</v>
      </c>
      <c r="K276">
        <v>8</v>
      </c>
      <c r="L276">
        <v>4</v>
      </c>
      <c r="M276">
        <v>2</v>
      </c>
      <c r="N276">
        <v>2</v>
      </c>
      <c r="O276">
        <v>2</v>
      </c>
      <c r="P276">
        <v>0</v>
      </c>
      <c r="Q276">
        <v>0</v>
      </c>
      <c r="R276">
        <v>433</v>
      </c>
      <c r="S276">
        <v>331</v>
      </c>
      <c r="T276">
        <v>51</v>
      </c>
      <c r="U276">
        <v>10</v>
      </c>
      <c r="V276">
        <v>3</v>
      </c>
      <c r="W276">
        <v>1104</v>
      </c>
      <c r="X276">
        <v>623</v>
      </c>
      <c r="Y276">
        <v>168</v>
      </c>
      <c r="Z276">
        <v>44</v>
      </c>
      <c r="AA276">
        <v>27</v>
      </c>
      <c r="AB276">
        <v>1000</v>
      </c>
      <c r="AC276">
        <v>468</v>
      </c>
      <c r="AD276">
        <v>47</v>
      </c>
      <c r="AE276">
        <v>83</v>
      </c>
      <c r="AF276">
        <v>230</v>
      </c>
      <c r="AG276">
        <v>144</v>
      </c>
      <c r="AH276">
        <v>71</v>
      </c>
      <c r="AI276">
        <v>17</v>
      </c>
      <c r="AJ276">
        <v>4</v>
      </c>
      <c r="AK276">
        <v>11</v>
      </c>
      <c r="AL276">
        <v>55</v>
      </c>
      <c r="AM276">
        <v>44</v>
      </c>
      <c r="AN276">
        <v>4</v>
      </c>
      <c r="AO276">
        <v>1</v>
      </c>
      <c r="AP276">
        <v>0</v>
      </c>
      <c r="AQ276">
        <v>0</v>
      </c>
      <c r="AR276">
        <v>0</v>
      </c>
      <c r="AS276">
        <v>0</v>
      </c>
      <c r="AT276">
        <v>0</v>
      </c>
      <c r="AU276">
        <v>0</v>
      </c>
      <c r="AV276">
        <v>0</v>
      </c>
      <c r="AW276">
        <v>0</v>
      </c>
      <c r="AX276">
        <v>0</v>
      </c>
      <c r="AY276">
        <v>0</v>
      </c>
      <c r="AZ276">
        <v>0</v>
      </c>
      <c r="BA276">
        <v>0</v>
      </c>
      <c r="BB276">
        <v>1</v>
      </c>
      <c r="BC276">
        <v>0</v>
      </c>
      <c r="BD276">
        <v>0</v>
      </c>
      <c r="BE276">
        <v>0</v>
      </c>
      <c r="BF276">
        <v>0</v>
      </c>
      <c r="BG276" s="18">
        <v>3</v>
      </c>
      <c r="BH276" s="18">
        <v>1</v>
      </c>
      <c r="BI276" s="18">
        <v>90</v>
      </c>
      <c r="BJ276" s="18">
        <v>2</v>
      </c>
      <c r="BK276" s="18">
        <v>363</v>
      </c>
      <c r="BL276" s="18">
        <v>829</v>
      </c>
      <c r="BM276" s="18">
        <v>624</v>
      </c>
      <c r="BN276" s="18">
        <v>107</v>
      </c>
      <c r="BO276" s="18">
        <v>49</v>
      </c>
      <c r="BP276" s="18">
        <v>6146</v>
      </c>
      <c r="BQ276" s="18">
        <v>1970</v>
      </c>
      <c r="BR276" s="18">
        <v>1</v>
      </c>
      <c r="BS276" s="18">
        <v>176</v>
      </c>
      <c r="BT276" s="18">
        <v>216</v>
      </c>
      <c r="BU276" s="18">
        <v>2435</v>
      </c>
      <c r="BV276" s="18">
        <v>3133</v>
      </c>
      <c r="BW276" s="18">
        <v>28</v>
      </c>
      <c r="BX276" s="18">
        <v>3</v>
      </c>
      <c r="BY276" s="18">
        <v>1</v>
      </c>
    </row>
    <row r="277" spans="1:77" x14ac:dyDescent="0.25">
      <c r="A277" s="18" t="s">
        <v>405</v>
      </c>
      <c r="B277" s="18" t="s">
        <v>453</v>
      </c>
      <c r="C277" s="18" t="s">
        <v>697</v>
      </c>
      <c r="D277" s="1">
        <v>44739</v>
      </c>
      <c r="E277">
        <v>227</v>
      </c>
      <c r="F277">
        <v>5</v>
      </c>
      <c r="G277">
        <v>5</v>
      </c>
      <c r="H277">
        <v>0</v>
      </c>
      <c r="I277">
        <v>0</v>
      </c>
      <c r="J277">
        <v>145</v>
      </c>
      <c r="K277">
        <v>7</v>
      </c>
      <c r="L277">
        <v>26</v>
      </c>
      <c r="M277">
        <v>3</v>
      </c>
      <c r="N277">
        <v>2</v>
      </c>
      <c r="O277">
        <v>2</v>
      </c>
      <c r="P277">
        <v>0</v>
      </c>
      <c r="Q277">
        <v>0</v>
      </c>
      <c r="R277">
        <v>687</v>
      </c>
      <c r="S277">
        <v>527</v>
      </c>
      <c r="T277">
        <v>73</v>
      </c>
      <c r="U277">
        <v>11</v>
      </c>
      <c r="V277">
        <v>10</v>
      </c>
      <c r="W277">
        <v>2452</v>
      </c>
      <c r="X277">
        <v>1297</v>
      </c>
      <c r="Y277">
        <v>44</v>
      </c>
      <c r="Z277">
        <v>402</v>
      </c>
      <c r="AA277">
        <v>93</v>
      </c>
      <c r="AB277">
        <v>2115</v>
      </c>
      <c r="AC277">
        <v>967</v>
      </c>
      <c r="AD277">
        <v>15</v>
      </c>
      <c r="AE277">
        <v>486</v>
      </c>
      <c r="AF277">
        <v>167</v>
      </c>
      <c r="AG277">
        <v>308</v>
      </c>
      <c r="AH277">
        <v>113</v>
      </c>
      <c r="AI277">
        <v>2</v>
      </c>
      <c r="AJ277">
        <v>27</v>
      </c>
      <c r="AK277">
        <v>60</v>
      </c>
      <c r="AL277">
        <v>68</v>
      </c>
      <c r="AM277">
        <v>46</v>
      </c>
      <c r="AN277">
        <v>7</v>
      </c>
      <c r="AO277">
        <v>5</v>
      </c>
      <c r="AP277">
        <v>0</v>
      </c>
      <c r="AQ277">
        <v>0</v>
      </c>
      <c r="AR277">
        <v>0</v>
      </c>
      <c r="AS277">
        <v>0</v>
      </c>
      <c r="AT277">
        <v>0</v>
      </c>
      <c r="AU277">
        <v>0</v>
      </c>
      <c r="AV277">
        <v>0</v>
      </c>
      <c r="AW277">
        <v>0</v>
      </c>
      <c r="AX277">
        <v>0</v>
      </c>
      <c r="AY277">
        <v>0</v>
      </c>
      <c r="AZ277">
        <v>0</v>
      </c>
      <c r="BA277">
        <v>0</v>
      </c>
      <c r="BB277">
        <v>0</v>
      </c>
      <c r="BC277">
        <v>0</v>
      </c>
      <c r="BD277">
        <v>0</v>
      </c>
      <c r="BE277">
        <v>0</v>
      </c>
      <c r="BF277">
        <v>0</v>
      </c>
      <c r="BG277" s="18">
        <v>5</v>
      </c>
      <c r="BH277" s="18">
        <v>0</v>
      </c>
      <c r="BI277" s="18">
        <v>186</v>
      </c>
      <c r="BJ277" s="18">
        <v>2</v>
      </c>
      <c r="BK277" s="18">
        <v>581</v>
      </c>
      <c r="BL277" s="18">
        <v>1838</v>
      </c>
      <c r="BM277" s="18">
        <v>1389</v>
      </c>
      <c r="BN277" s="18">
        <v>203</v>
      </c>
      <c r="BO277" s="18">
        <v>56</v>
      </c>
      <c r="BP277" s="18">
        <v>11269</v>
      </c>
      <c r="BQ277" s="18">
        <v>3301</v>
      </c>
      <c r="BR277" s="18">
        <v>0</v>
      </c>
      <c r="BS277" s="18">
        <v>118</v>
      </c>
      <c r="BT277" s="18">
        <v>731</v>
      </c>
      <c r="BU277" s="18">
        <v>4192</v>
      </c>
      <c r="BV277" s="18">
        <v>5855</v>
      </c>
      <c r="BW277" s="18">
        <v>54</v>
      </c>
      <c r="BX277" s="18">
        <v>3</v>
      </c>
      <c r="BY277" s="18">
        <v>0</v>
      </c>
    </row>
    <row r="278" spans="1:77" x14ac:dyDescent="0.25">
      <c r="A278" s="18" t="s">
        <v>463</v>
      </c>
      <c r="B278" s="18" t="s">
        <v>464</v>
      </c>
      <c r="C278" s="18" t="s">
        <v>701</v>
      </c>
      <c r="D278" s="1">
        <v>44739</v>
      </c>
      <c r="E278">
        <v>108</v>
      </c>
      <c r="F278">
        <v>4</v>
      </c>
      <c r="G278">
        <v>4</v>
      </c>
      <c r="H278">
        <v>0</v>
      </c>
      <c r="I278">
        <v>0</v>
      </c>
      <c r="J278">
        <v>96</v>
      </c>
      <c r="K278">
        <v>3</v>
      </c>
      <c r="L278">
        <v>0</v>
      </c>
      <c r="M278">
        <v>1</v>
      </c>
      <c r="N278">
        <v>6</v>
      </c>
      <c r="O278">
        <v>6</v>
      </c>
      <c r="P278">
        <v>0</v>
      </c>
      <c r="Q278">
        <v>0</v>
      </c>
      <c r="R278">
        <v>421</v>
      </c>
      <c r="S278">
        <v>388</v>
      </c>
      <c r="T278">
        <v>19</v>
      </c>
      <c r="U278">
        <v>2</v>
      </c>
      <c r="V278">
        <v>1</v>
      </c>
      <c r="W278">
        <v>541</v>
      </c>
      <c r="X278">
        <v>432</v>
      </c>
      <c r="Y278">
        <v>19</v>
      </c>
      <c r="Z278">
        <v>22</v>
      </c>
      <c r="AA278">
        <v>11</v>
      </c>
      <c r="AB278">
        <v>859</v>
      </c>
      <c r="AC278">
        <v>679</v>
      </c>
      <c r="AD278">
        <v>30</v>
      </c>
      <c r="AE278">
        <v>13</v>
      </c>
      <c r="AF278">
        <v>62</v>
      </c>
      <c r="AG278">
        <v>147</v>
      </c>
      <c r="AH278">
        <v>102</v>
      </c>
      <c r="AI278">
        <v>2</v>
      </c>
      <c r="AJ278">
        <v>7</v>
      </c>
      <c r="AK278">
        <v>6</v>
      </c>
      <c r="AL278">
        <v>27</v>
      </c>
      <c r="AM278">
        <v>26</v>
      </c>
      <c r="AN278">
        <v>0</v>
      </c>
      <c r="AO278">
        <v>0</v>
      </c>
      <c r="AP278">
        <v>0</v>
      </c>
      <c r="AQ278">
        <v>0</v>
      </c>
      <c r="AR278">
        <v>0</v>
      </c>
      <c r="AS278">
        <v>0</v>
      </c>
      <c r="AT278">
        <v>0</v>
      </c>
      <c r="AU278">
        <v>0</v>
      </c>
      <c r="AV278">
        <v>0</v>
      </c>
      <c r="AW278">
        <v>0</v>
      </c>
      <c r="AX278">
        <v>0</v>
      </c>
      <c r="AY278">
        <v>0</v>
      </c>
      <c r="AZ278">
        <v>0</v>
      </c>
      <c r="BA278">
        <v>0</v>
      </c>
      <c r="BB278">
        <v>0</v>
      </c>
      <c r="BC278">
        <v>0</v>
      </c>
      <c r="BD278">
        <v>0</v>
      </c>
      <c r="BE278">
        <v>0</v>
      </c>
      <c r="BF278">
        <v>0</v>
      </c>
      <c r="BG278" s="18">
        <v>4</v>
      </c>
      <c r="BH278" s="18">
        <v>0</v>
      </c>
      <c r="BI278" s="18">
        <v>102</v>
      </c>
      <c r="BJ278" s="18">
        <v>6</v>
      </c>
      <c r="BK278" s="18">
        <v>396</v>
      </c>
      <c r="BL278" s="18">
        <v>480</v>
      </c>
      <c r="BM278" s="18">
        <v>740</v>
      </c>
      <c r="BN278" s="18">
        <v>129</v>
      </c>
      <c r="BO278" s="18">
        <v>27</v>
      </c>
      <c r="BP278" s="18">
        <v>3188</v>
      </c>
      <c r="BQ278" s="18">
        <v>2070</v>
      </c>
      <c r="BR278" s="18">
        <v>0</v>
      </c>
      <c r="BS278" s="18">
        <v>66</v>
      </c>
      <c r="BT278" s="18">
        <v>248</v>
      </c>
      <c r="BU278" s="18">
        <v>221</v>
      </c>
      <c r="BV278" s="18">
        <v>2574</v>
      </c>
      <c r="BW278" s="18">
        <v>41</v>
      </c>
      <c r="BX278" s="18">
        <v>3</v>
      </c>
      <c r="BY278" s="18">
        <v>0</v>
      </c>
    </row>
    <row r="279" spans="1:77" x14ac:dyDescent="0.25">
      <c r="A279" s="18" t="s">
        <v>463</v>
      </c>
      <c r="B279" s="18" t="s">
        <v>464</v>
      </c>
      <c r="C279" s="18" t="s">
        <v>472</v>
      </c>
      <c r="D279" s="1">
        <v>44739</v>
      </c>
      <c r="E279">
        <v>115</v>
      </c>
      <c r="F279">
        <v>3</v>
      </c>
      <c r="G279">
        <v>3</v>
      </c>
      <c r="H279">
        <v>0</v>
      </c>
      <c r="I279">
        <v>0</v>
      </c>
      <c r="J279">
        <v>100</v>
      </c>
      <c r="K279">
        <v>5</v>
      </c>
      <c r="L279">
        <v>0</v>
      </c>
      <c r="M279">
        <v>0</v>
      </c>
      <c r="N279">
        <v>0</v>
      </c>
      <c r="O279">
        <v>0</v>
      </c>
      <c r="P279">
        <v>0</v>
      </c>
      <c r="Q279">
        <v>0</v>
      </c>
      <c r="R279">
        <v>711</v>
      </c>
      <c r="S279">
        <v>661</v>
      </c>
      <c r="T279">
        <v>29</v>
      </c>
      <c r="U279">
        <v>1</v>
      </c>
      <c r="V279">
        <v>2</v>
      </c>
      <c r="W279">
        <v>628</v>
      </c>
      <c r="X279">
        <v>500</v>
      </c>
      <c r="Y279">
        <v>32</v>
      </c>
      <c r="Z279">
        <v>15</v>
      </c>
      <c r="AA279">
        <v>3</v>
      </c>
      <c r="AB279">
        <v>961</v>
      </c>
      <c r="AC279">
        <v>805</v>
      </c>
      <c r="AD279">
        <v>36</v>
      </c>
      <c r="AE279">
        <v>41</v>
      </c>
      <c r="AF279">
        <v>9</v>
      </c>
      <c r="AG279">
        <v>156</v>
      </c>
      <c r="AH279">
        <v>111</v>
      </c>
      <c r="AI279">
        <v>13</v>
      </c>
      <c r="AJ279">
        <v>6</v>
      </c>
      <c r="AK279">
        <v>1</v>
      </c>
      <c r="AL279">
        <v>23</v>
      </c>
      <c r="AM279">
        <v>23</v>
      </c>
      <c r="AN279">
        <v>0</v>
      </c>
      <c r="AO279">
        <v>0</v>
      </c>
      <c r="AP279">
        <v>0</v>
      </c>
      <c r="AQ279">
        <v>0</v>
      </c>
      <c r="AR279">
        <v>0</v>
      </c>
      <c r="AS279">
        <v>0</v>
      </c>
      <c r="AT279">
        <v>0</v>
      </c>
      <c r="AU279">
        <v>0</v>
      </c>
      <c r="AV279">
        <v>0</v>
      </c>
      <c r="AW279">
        <v>0</v>
      </c>
      <c r="AX279">
        <v>0</v>
      </c>
      <c r="AY279">
        <v>0</v>
      </c>
      <c r="AZ279">
        <v>0</v>
      </c>
      <c r="BA279">
        <v>0</v>
      </c>
      <c r="BB279">
        <v>0</v>
      </c>
      <c r="BC279">
        <v>0</v>
      </c>
      <c r="BD279">
        <v>0</v>
      </c>
      <c r="BE279">
        <v>0</v>
      </c>
      <c r="BF279">
        <v>0</v>
      </c>
      <c r="BG279" s="18">
        <v>3</v>
      </c>
      <c r="BH279" s="18">
        <v>0</v>
      </c>
      <c r="BI279" s="18">
        <v>109</v>
      </c>
      <c r="BJ279" s="18">
        <v>0</v>
      </c>
      <c r="BK279" s="18">
        <v>674</v>
      </c>
      <c r="BL279" s="18">
        <v>569</v>
      </c>
      <c r="BM279" s="18">
        <v>867</v>
      </c>
      <c r="BN279" s="18">
        <v>132</v>
      </c>
      <c r="BO279" s="18">
        <v>23</v>
      </c>
      <c r="BP279" s="18">
        <v>3523</v>
      </c>
      <c r="BQ279" s="18">
        <v>2393</v>
      </c>
      <c r="BR279" s="18">
        <v>0</v>
      </c>
      <c r="BS279" s="18">
        <v>156</v>
      </c>
      <c r="BT279" s="18">
        <v>294</v>
      </c>
      <c r="BU279" s="18">
        <v>76</v>
      </c>
      <c r="BV279" s="18">
        <v>2928</v>
      </c>
      <c r="BW279" s="18">
        <v>74</v>
      </c>
      <c r="BX279" s="18">
        <v>3</v>
      </c>
      <c r="BY279" s="18">
        <v>0</v>
      </c>
    </row>
    <row r="280" spans="1:77" x14ac:dyDescent="0.25">
      <c r="A280" s="18" t="s">
        <v>463</v>
      </c>
      <c r="B280" s="18" t="s">
        <v>476</v>
      </c>
      <c r="C280" s="18" t="s">
        <v>706</v>
      </c>
      <c r="D280" s="1">
        <v>44739</v>
      </c>
      <c r="E280">
        <v>120</v>
      </c>
      <c r="F280">
        <v>4</v>
      </c>
      <c r="G280">
        <v>4</v>
      </c>
      <c r="H280">
        <v>0</v>
      </c>
      <c r="I280">
        <v>0</v>
      </c>
      <c r="J280">
        <v>89</v>
      </c>
      <c r="K280">
        <v>1</v>
      </c>
      <c r="L280">
        <v>11</v>
      </c>
      <c r="M280">
        <v>0</v>
      </c>
      <c r="N280">
        <v>0</v>
      </c>
      <c r="O280">
        <v>0</v>
      </c>
      <c r="P280">
        <v>0</v>
      </c>
      <c r="Q280">
        <v>0</v>
      </c>
      <c r="R280">
        <v>531</v>
      </c>
      <c r="S280">
        <v>438</v>
      </c>
      <c r="T280">
        <v>46</v>
      </c>
      <c r="U280">
        <v>19</v>
      </c>
      <c r="V280">
        <v>0</v>
      </c>
      <c r="W280">
        <v>809</v>
      </c>
      <c r="X280">
        <v>546</v>
      </c>
      <c r="Y280">
        <v>7</v>
      </c>
      <c r="Z280">
        <v>90</v>
      </c>
      <c r="AA280">
        <v>0</v>
      </c>
      <c r="AB280">
        <v>855</v>
      </c>
      <c r="AC280">
        <v>544</v>
      </c>
      <c r="AD280">
        <v>17</v>
      </c>
      <c r="AE280">
        <v>137</v>
      </c>
      <c r="AF280">
        <v>1</v>
      </c>
      <c r="AG280">
        <v>96</v>
      </c>
      <c r="AH280">
        <v>48</v>
      </c>
      <c r="AI280">
        <v>0</v>
      </c>
      <c r="AJ280">
        <v>15</v>
      </c>
      <c r="AK280">
        <v>0</v>
      </c>
      <c r="AL280">
        <v>34</v>
      </c>
      <c r="AM280">
        <v>33</v>
      </c>
      <c r="AN280">
        <v>0</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s="18">
        <v>4</v>
      </c>
      <c r="BH280" s="18">
        <v>0</v>
      </c>
      <c r="BI280" s="18">
        <v>105</v>
      </c>
      <c r="BJ280" s="18">
        <v>0</v>
      </c>
      <c r="BK280" s="18">
        <v>459</v>
      </c>
      <c r="BL280" s="18">
        <v>694</v>
      </c>
      <c r="BM280" s="18">
        <v>679</v>
      </c>
      <c r="BN280" s="18">
        <v>76</v>
      </c>
      <c r="BO280" s="18">
        <v>34</v>
      </c>
      <c r="BP280" s="18">
        <v>3979</v>
      </c>
      <c r="BQ280" s="18">
        <v>1978</v>
      </c>
      <c r="BR280" s="18">
        <v>0</v>
      </c>
      <c r="BS280" s="18">
        <v>69</v>
      </c>
      <c r="BT280" s="18">
        <v>946</v>
      </c>
      <c r="BU280" s="18">
        <v>25</v>
      </c>
      <c r="BV280" s="18">
        <v>2814</v>
      </c>
      <c r="BW280" s="18">
        <v>37</v>
      </c>
      <c r="BX280" s="18">
        <v>3</v>
      </c>
      <c r="BY280" s="18">
        <v>0</v>
      </c>
    </row>
    <row r="281" spans="1:77" x14ac:dyDescent="0.25">
      <c r="A281" s="18" t="s">
        <v>571</v>
      </c>
      <c r="B281" s="18" t="s">
        <v>573</v>
      </c>
      <c r="C281" s="18" t="s">
        <v>574</v>
      </c>
      <c r="D281" s="1">
        <v>44739</v>
      </c>
      <c r="E281">
        <v>106</v>
      </c>
      <c r="F281">
        <v>3</v>
      </c>
      <c r="G281">
        <v>3</v>
      </c>
      <c r="H281">
        <v>0</v>
      </c>
      <c r="I281">
        <v>0</v>
      </c>
      <c r="J281">
        <v>60</v>
      </c>
      <c r="K281">
        <v>7</v>
      </c>
      <c r="L281">
        <v>7</v>
      </c>
      <c r="M281">
        <v>6</v>
      </c>
      <c r="N281">
        <v>1</v>
      </c>
      <c r="O281">
        <v>0</v>
      </c>
      <c r="P281">
        <v>0</v>
      </c>
      <c r="Q281">
        <v>1</v>
      </c>
      <c r="R281">
        <v>323</v>
      </c>
      <c r="S281">
        <v>222</v>
      </c>
      <c r="T281">
        <v>25</v>
      </c>
      <c r="U281">
        <v>4</v>
      </c>
      <c r="V281">
        <v>11</v>
      </c>
      <c r="W281">
        <v>1435</v>
      </c>
      <c r="X281">
        <v>818</v>
      </c>
      <c r="Y281">
        <v>102</v>
      </c>
      <c r="Z281">
        <v>90</v>
      </c>
      <c r="AA281">
        <v>28</v>
      </c>
      <c r="AB281">
        <v>643</v>
      </c>
      <c r="AC281">
        <v>358</v>
      </c>
      <c r="AD281">
        <v>47</v>
      </c>
      <c r="AE281">
        <v>63</v>
      </c>
      <c r="AF281">
        <v>32</v>
      </c>
      <c r="AG281">
        <v>208</v>
      </c>
      <c r="AH281">
        <v>100</v>
      </c>
      <c r="AI281">
        <v>7</v>
      </c>
      <c r="AJ281">
        <v>22</v>
      </c>
      <c r="AK281">
        <v>5</v>
      </c>
      <c r="AL281">
        <v>64</v>
      </c>
      <c r="AM281">
        <v>36</v>
      </c>
      <c r="AN281">
        <v>5</v>
      </c>
      <c r="AO281">
        <v>0</v>
      </c>
      <c r="AP281">
        <v>1</v>
      </c>
      <c r="AQ281">
        <v>0</v>
      </c>
      <c r="AR281">
        <v>0</v>
      </c>
      <c r="AS281">
        <v>0</v>
      </c>
      <c r="AT281">
        <v>0</v>
      </c>
      <c r="AU281">
        <v>0</v>
      </c>
      <c r="AV281">
        <v>0</v>
      </c>
      <c r="AW281">
        <v>0</v>
      </c>
      <c r="AX281">
        <v>0</v>
      </c>
      <c r="AY281">
        <v>0</v>
      </c>
      <c r="AZ281">
        <v>0</v>
      </c>
      <c r="BA281">
        <v>0</v>
      </c>
      <c r="BB281">
        <v>0</v>
      </c>
      <c r="BC281">
        <v>0</v>
      </c>
      <c r="BD281">
        <v>0</v>
      </c>
      <c r="BE281">
        <v>0</v>
      </c>
      <c r="BF281">
        <v>0</v>
      </c>
      <c r="BG281" s="18">
        <v>3</v>
      </c>
      <c r="BH281" s="18">
        <v>0</v>
      </c>
      <c r="BI281" s="18">
        <v>84</v>
      </c>
      <c r="BJ281" s="18">
        <v>3</v>
      </c>
      <c r="BK281" s="18">
        <v>274</v>
      </c>
      <c r="BL281" s="18">
        <v>1166</v>
      </c>
      <c r="BM281" s="18">
        <v>483</v>
      </c>
      <c r="BN281" s="18">
        <v>164</v>
      </c>
      <c r="BO281" s="18">
        <v>55</v>
      </c>
      <c r="BP281" s="18">
        <v>6027</v>
      </c>
      <c r="BQ281" s="18">
        <v>2071</v>
      </c>
      <c r="BR281" s="18">
        <v>0</v>
      </c>
      <c r="BS281" s="18">
        <v>126</v>
      </c>
      <c r="BT281" s="18">
        <v>1726</v>
      </c>
      <c r="BU281" s="18">
        <v>391</v>
      </c>
      <c r="BV281" s="18">
        <v>3497</v>
      </c>
      <c r="BW281" s="18">
        <v>27</v>
      </c>
      <c r="BX281" s="18">
        <v>3</v>
      </c>
      <c r="BY281" s="18">
        <v>0</v>
      </c>
    </row>
    <row r="282" spans="1:77" x14ac:dyDescent="0.25">
      <c r="A282" s="18" t="s">
        <v>571</v>
      </c>
      <c r="B282" s="18" t="s">
        <v>716</v>
      </c>
      <c r="C282" s="18" t="s">
        <v>717</v>
      </c>
      <c r="D282" s="1">
        <v>44739</v>
      </c>
      <c r="E282">
        <v>243</v>
      </c>
      <c r="F282">
        <v>3</v>
      </c>
      <c r="G282">
        <v>3</v>
      </c>
      <c r="H282">
        <v>0</v>
      </c>
      <c r="I282">
        <v>0</v>
      </c>
      <c r="J282">
        <v>159</v>
      </c>
      <c r="K282">
        <v>23</v>
      </c>
      <c r="L282">
        <v>10</v>
      </c>
      <c r="M282">
        <v>6</v>
      </c>
      <c r="N282">
        <v>23</v>
      </c>
      <c r="O282">
        <v>15</v>
      </c>
      <c r="P282">
        <v>1</v>
      </c>
      <c r="Q282">
        <v>0</v>
      </c>
      <c r="R282">
        <v>476</v>
      </c>
      <c r="S282">
        <v>309</v>
      </c>
      <c r="T282">
        <v>58</v>
      </c>
      <c r="U282">
        <v>4</v>
      </c>
      <c r="V282">
        <v>35</v>
      </c>
      <c r="W282">
        <v>2391</v>
      </c>
      <c r="X282">
        <v>1426</v>
      </c>
      <c r="Y282">
        <v>262</v>
      </c>
      <c r="Z282">
        <v>105</v>
      </c>
      <c r="AA282">
        <v>40</v>
      </c>
      <c r="AB282">
        <v>2042</v>
      </c>
      <c r="AC282">
        <v>1100</v>
      </c>
      <c r="AD282">
        <v>264</v>
      </c>
      <c r="AE282">
        <v>162</v>
      </c>
      <c r="AF282">
        <v>147</v>
      </c>
      <c r="AG282">
        <v>492</v>
      </c>
      <c r="AH282">
        <v>272</v>
      </c>
      <c r="AI282">
        <v>28</v>
      </c>
      <c r="AJ282">
        <v>53</v>
      </c>
      <c r="AK282">
        <v>11</v>
      </c>
      <c r="AL282">
        <v>56</v>
      </c>
      <c r="AM282">
        <v>44</v>
      </c>
      <c r="AN282">
        <v>6</v>
      </c>
      <c r="AO282">
        <v>1</v>
      </c>
      <c r="AP282">
        <v>0</v>
      </c>
      <c r="AQ282">
        <v>0</v>
      </c>
      <c r="AR282">
        <v>0</v>
      </c>
      <c r="AS282">
        <v>0</v>
      </c>
      <c r="AT282">
        <v>0</v>
      </c>
      <c r="AU282">
        <v>0</v>
      </c>
      <c r="AV282">
        <v>0</v>
      </c>
      <c r="AW282">
        <v>0</v>
      </c>
      <c r="AX282">
        <v>0</v>
      </c>
      <c r="AY282">
        <v>0</v>
      </c>
      <c r="AZ282">
        <v>0</v>
      </c>
      <c r="BA282">
        <v>0</v>
      </c>
      <c r="BB282">
        <v>0</v>
      </c>
      <c r="BC282">
        <v>0</v>
      </c>
      <c r="BD282">
        <v>0</v>
      </c>
      <c r="BE282">
        <v>0</v>
      </c>
      <c r="BF282">
        <v>0</v>
      </c>
      <c r="BG282" s="18">
        <v>3</v>
      </c>
      <c r="BH282" s="18">
        <v>0</v>
      </c>
      <c r="BI282" s="18">
        <v>200</v>
      </c>
      <c r="BJ282" s="18">
        <v>21</v>
      </c>
      <c r="BK282" s="18">
        <v>358</v>
      </c>
      <c r="BL282" s="18">
        <v>1897</v>
      </c>
      <c r="BM282" s="18">
        <v>1390</v>
      </c>
      <c r="BN282" s="18">
        <v>386</v>
      </c>
      <c r="BO282" s="18">
        <v>48</v>
      </c>
      <c r="BP282" s="18">
        <v>20215</v>
      </c>
      <c r="BQ282" s="18">
        <v>8487</v>
      </c>
      <c r="BR282" s="18">
        <v>0</v>
      </c>
      <c r="BS282" s="18">
        <v>606</v>
      </c>
      <c r="BT282" s="18">
        <v>4871</v>
      </c>
      <c r="BU282" s="18">
        <v>1459</v>
      </c>
      <c r="BV282" s="18">
        <v>12396</v>
      </c>
      <c r="BW282" s="18">
        <v>37</v>
      </c>
      <c r="BX282" s="18">
        <v>3</v>
      </c>
      <c r="BY282" s="18">
        <v>0</v>
      </c>
    </row>
    <row r="283" spans="1:77" x14ac:dyDescent="0.25">
      <c r="A283" s="18" t="s">
        <v>484</v>
      </c>
      <c r="B283" s="18" t="s">
        <v>486</v>
      </c>
      <c r="C283" s="18" t="s">
        <v>623</v>
      </c>
      <c r="D283" s="1">
        <v>44739</v>
      </c>
      <c r="E283">
        <v>134</v>
      </c>
      <c r="F283">
        <v>8</v>
      </c>
      <c r="G283">
        <v>7</v>
      </c>
      <c r="J283">
        <v>86</v>
      </c>
      <c r="K283">
        <v>3</v>
      </c>
      <c r="L283">
        <v>1</v>
      </c>
      <c r="M283">
        <v>14</v>
      </c>
      <c r="N283">
        <v>4</v>
      </c>
      <c r="O283">
        <v>3</v>
      </c>
      <c r="R283">
        <v>424</v>
      </c>
      <c r="S283">
        <v>337</v>
      </c>
      <c r="T283">
        <v>10</v>
      </c>
      <c r="U283">
        <v>4</v>
      </c>
      <c r="V283">
        <v>39</v>
      </c>
      <c r="W283">
        <v>931</v>
      </c>
      <c r="X283">
        <v>526</v>
      </c>
      <c r="Y283">
        <v>31</v>
      </c>
      <c r="Z283">
        <v>12</v>
      </c>
      <c r="AA283">
        <v>128</v>
      </c>
      <c r="AB283">
        <v>957</v>
      </c>
      <c r="AC283">
        <v>561</v>
      </c>
      <c r="AD283">
        <v>8</v>
      </c>
      <c r="AE283">
        <v>102</v>
      </c>
      <c r="AF283">
        <v>137</v>
      </c>
      <c r="AG283">
        <v>118</v>
      </c>
      <c r="AH283">
        <v>48</v>
      </c>
      <c r="AI283">
        <v>5</v>
      </c>
      <c r="AK283">
        <v>29</v>
      </c>
      <c r="AL283">
        <v>96</v>
      </c>
      <c r="AM283">
        <v>83</v>
      </c>
      <c r="AP283">
        <v>5</v>
      </c>
      <c r="BG283" s="18">
        <v>7</v>
      </c>
      <c r="BH283" s="18"/>
      <c r="BI283" s="18">
        <v>108</v>
      </c>
      <c r="BJ283" s="18">
        <v>4</v>
      </c>
      <c r="BK283" s="18">
        <v>367</v>
      </c>
      <c r="BL283" s="18">
        <v>722</v>
      </c>
      <c r="BM283" s="18">
        <v>696</v>
      </c>
      <c r="BN283" s="18">
        <v>74</v>
      </c>
      <c r="BO283" s="18">
        <v>89</v>
      </c>
      <c r="BP283" s="18">
        <v>4180</v>
      </c>
      <c r="BQ283" s="18">
        <v>1564</v>
      </c>
      <c r="BR283" s="18"/>
      <c r="BS283" s="18">
        <v>154</v>
      </c>
      <c r="BT283" s="18">
        <v>189</v>
      </c>
      <c r="BU283" s="18">
        <v>1252</v>
      </c>
      <c r="BV283" s="18">
        <v>2435</v>
      </c>
      <c r="BW283" s="18">
        <v>31</v>
      </c>
      <c r="BX283" s="18">
        <v>3</v>
      </c>
      <c r="BY283" s="18"/>
    </row>
    <row r="284" spans="1:77" x14ac:dyDescent="0.25">
      <c r="A284" s="18" t="s">
        <v>484</v>
      </c>
      <c r="B284" s="18" t="s">
        <v>485</v>
      </c>
      <c r="C284" s="18" t="s">
        <v>757</v>
      </c>
      <c r="D284" s="1">
        <v>44739</v>
      </c>
      <c r="E284">
        <v>108</v>
      </c>
      <c r="F284">
        <v>10</v>
      </c>
      <c r="G284">
        <v>9</v>
      </c>
      <c r="H284">
        <v>2</v>
      </c>
      <c r="I284">
        <v>2</v>
      </c>
      <c r="J284">
        <v>88</v>
      </c>
      <c r="K284">
        <v>8</v>
      </c>
      <c r="L284">
        <v>1</v>
      </c>
      <c r="M284">
        <v>2</v>
      </c>
      <c r="N284">
        <v>73</v>
      </c>
      <c r="O284">
        <v>70</v>
      </c>
      <c r="P284">
        <v>0</v>
      </c>
      <c r="Q284">
        <v>0</v>
      </c>
      <c r="R284">
        <v>617</v>
      </c>
      <c r="S284">
        <v>546</v>
      </c>
      <c r="T284">
        <v>27</v>
      </c>
      <c r="U284">
        <v>1</v>
      </c>
      <c r="V284">
        <v>5</v>
      </c>
      <c r="W284">
        <v>914</v>
      </c>
      <c r="X284">
        <v>609</v>
      </c>
      <c r="Y284">
        <v>53</v>
      </c>
      <c r="Z284">
        <v>11</v>
      </c>
      <c r="AA284">
        <v>82</v>
      </c>
      <c r="AB284">
        <v>953</v>
      </c>
      <c r="AC284">
        <v>693</v>
      </c>
      <c r="AD284">
        <v>44</v>
      </c>
      <c r="AE284">
        <v>19</v>
      </c>
      <c r="AF284">
        <v>78</v>
      </c>
      <c r="AG284">
        <v>201</v>
      </c>
      <c r="AH284">
        <v>134</v>
      </c>
      <c r="AI284">
        <v>4</v>
      </c>
      <c r="AJ284">
        <v>1</v>
      </c>
      <c r="AK284">
        <v>22</v>
      </c>
      <c r="AL284">
        <v>87</v>
      </c>
      <c r="AM284">
        <v>79</v>
      </c>
      <c r="AN284">
        <v>5</v>
      </c>
      <c r="AO284">
        <v>0</v>
      </c>
      <c r="AP284">
        <v>0</v>
      </c>
      <c r="AQ284">
        <v>0</v>
      </c>
      <c r="AR284">
        <v>0</v>
      </c>
      <c r="AS284">
        <v>0</v>
      </c>
      <c r="AT284">
        <v>0</v>
      </c>
      <c r="AU284">
        <v>0</v>
      </c>
      <c r="AV284">
        <v>0</v>
      </c>
      <c r="AW284">
        <v>0</v>
      </c>
      <c r="AX284">
        <v>0</v>
      </c>
      <c r="AY284">
        <v>0</v>
      </c>
      <c r="AZ284">
        <v>0</v>
      </c>
      <c r="BA284">
        <v>0</v>
      </c>
      <c r="BB284">
        <v>0</v>
      </c>
      <c r="BC284">
        <v>0</v>
      </c>
      <c r="BD284">
        <v>0</v>
      </c>
      <c r="BE284">
        <v>0</v>
      </c>
      <c r="BF284">
        <v>0</v>
      </c>
      <c r="BG284" s="18">
        <v>10</v>
      </c>
      <c r="BH284" s="18">
        <v>2</v>
      </c>
      <c r="BI284" s="18">
        <v>95</v>
      </c>
      <c r="BJ284" s="18">
        <v>71</v>
      </c>
      <c r="BK284" s="18">
        <v>576</v>
      </c>
      <c r="BL284" s="18">
        <v>744</v>
      </c>
      <c r="BM284" s="18">
        <v>781</v>
      </c>
      <c r="BN284" s="18">
        <v>165</v>
      </c>
      <c r="BO284" s="18">
        <v>81</v>
      </c>
      <c r="BP284" s="18">
        <v>4946</v>
      </c>
      <c r="BQ284" s="18">
        <v>2742</v>
      </c>
      <c r="BR284" s="18">
        <v>0</v>
      </c>
      <c r="BS284" s="18">
        <v>100</v>
      </c>
      <c r="BT284" s="18">
        <v>77</v>
      </c>
      <c r="BU284" s="18">
        <v>1005</v>
      </c>
      <c r="BV284" s="18">
        <v>3607</v>
      </c>
      <c r="BW284" s="18">
        <v>44</v>
      </c>
      <c r="BX284" s="18">
        <v>3</v>
      </c>
      <c r="BY284" s="18">
        <v>2</v>
      </c>
    </row>
    <row r="285" spans="1:77" x14ac:dyDescent="0.25">
      <c r="A285" s="18" t="s">
        <v>484</v>
      </c>
      <c r="B285" s="18" t="s">
        <v>593</v>
      </c>
      <c r="C285" s="18" t="s">
        <v>600</v>
      </c>
      <c r="D285" s="1">
        <v>44739</v>
      </c>
      <c r="E285">
        <v>171</v>
      </c>
      <c r="F285">
        <v>7</v>
      </c>
      <c r="G285">
        <v>5</v>
      </c>
      <c r="H285">
        <v>0</v>
      </c>
      <c r="I285">
        <v>0</v>
      </c>
      <c r="J285">
        <v>121</v>
      </c>
      <c r="K285">
        <v>4</v>
      </c>
      <c r="L285">
        <v>18</v>
      </c>
      <c r="M285">
        <v>1</v>
      </c>
      <c r="N285">
        <v>2</v>
      </c>
      <c r="O285">
        <v>2</v>
      </c>
      <c r="P285">
        <v>0</v>
      </c>
      <c r="Q285">
        <v>0</v>
      </c>
      <c r="R285">
        <v>508</v>
      </c>
      <c r="S285">
        <v>395</v>
      </c>
      <c r="T285">
        <v>7</v>
      </c>
      <c r="U285">
        <v>41</v>
      </c>
      <c r="V285">
        <v>6</v>
      </c>
      <c r="W285">
        <v>2132</v>
      </c>
      <c r="X285">
        <v>1109</v>
      </c>
      <c r="Y285">
        <v>67</v>
      </c>
      <c r="Z285">
        <v>378</v>
      </c>
      <c r="AA285">
        <v>31</v>
      </c>
      <c r="AB285">
        <v>1753</v>
      </c>
      <c r="AC285">
        <v>949</v>
      </c>
      <c r="AD285">
        <v>24</v>
      </c>
      <c r="AE285">
        <v>414</v>
      </c>
      <c r="AF285">
        <v>50</v>
      </c>
      <c r="AG285">
        <v>395</v>
      </c>
      <c r="AH285">
        <v>213</v>
      </c>
      <c r="AI285">
        <v>4</v>
      </c>
      <c r="AJ285">
        <v>66</v>
      </c>
      <c r="AK285">
        <v>4</v>
      </c>
      <c r="AL285">
        <v>65</v>
      </c>
      <c r="AM285">
        <v>44</v>
      </c>
      <c r="AN285">
        <v>4</v>
      </c>
      <c r="AO285">
        <v>8</v>
      </c>
      <c r="AP285">
        <v>2</v>
      </c>
      <c r="AQ285">
        <v>0</v>
      </c>
      <c r="AR285">
        <v>1</v>
      </c>
      <c r="AS285">
        <v>0</v>
      </c>
      <c r="AT285">
        <v>0</v>
      </c>
      <c r="AU285">
        <v>0</v>
      </c>
      <c r="AV285">
        <v>0</v>
      </c>
      <c r="AW285">
        <v>0</v>
      </c>
      <c r="AX285">
        <v>0</v>
      </c>
      <c r="AY285">
        <v>0</v>
      </c>
      <c r="AZ285">
        <v>0</v>
      </c>
      <c r="BA285">
        <v>0</v>
      </c>
      <c r="BB285">
        <v>0</v>
      </c>
      <c r="BC285">
        <v>0</v>
      </c>
      <c r="BD285">
        <v>0</v>
      </c>
      <c r="BE285">
        <v>0</v>
      </c>
      <c r="BF285">
        <v>0</v>
      </c>
      <c r="BG285" s="18">
        <v>6</v>
      </c>
      <c r="BH285" s="18">
        <v>0</v>
      </c>
      <c r="BI285" s="18">
        <v>146</v>
      </c>
      <c r="BJ285" s="18">
        <v>2</v>
      </c>
      <c r="BK285" s="18">
        <v>443</v>
      </c>
      <c r="BL285" s="18">
        <v>1592</v>
      </c>
      <c r="BM285" s="18">
        <v>1234</v>
      </c>
      <c r="BN285" s="18">
        <v>300</v>
      </c>
      <c r="BO285" s="18">
        <v>50</v>
      </c>
      <c r="BP285" s="18">
        <v>10200</v>
      </c>
      <c r="BQ285" s="18">
        <v>4383</v>
      </c>
      <c r="BR285" s="18">
        <v>0</v>
      </c>
      <c r="BS285" s="18">
        <v>64</v>
      </c>
      <c r="BT285" s="18">
        <v>2829</v>
      </c>
      <c r="BU285" s="18">
        <v>450</v>
      </c>
      <c r="BV285" s="18">
        <v>6522</v>
      </c>
      <c r="BW285" s="18">
        <v>32</v>
      </c>
      <c r="BX285" s="18">
        <v>3</v>
      </c>
      <c r="BY285" s="18">
        <v>0</v>
      </c>
    </row>
    <row r="286" spans="1:77" x14ac:dyDescent="0.25">
      <c r="A286" s="18" t="s">
        <v>484</v>
      </c>
      <c r="B286" s="18" t="s">
        <v>590</v>
      </c>
      <c r="C286" s="18" t="s">
        <v>629</v>
      </c>
      <c r="D286" s="1">
        <v>44739</v>
      </c>
      <c r="E286">
        <v>152</v>
      </c>
      <c r="F286">
        <v>4</v>
      </c>
      <c r="G286">
        <v>4</v>
      </c>
      <c r="H286">
        <v>0</v>
      </c>
      <c r="I286">
        <v>0</v>
      </c>
      <c r="J286">
        <v>103</v>
      </c>
      <c r="K286">
        <v>21</v>
      </c>
      <c r="L286">
        <v>8</v>
      </c>
      <c r="M286">
        <v>0</v>
      </c>
      <c r="N286">
        <v>2</v>
      </c>
      <c r="O286">
        <v>2</v>
      </c>
      <c r="P286">
        <v>0</v>
      </c>
      <c r="Q286">
        <v>0</v>
      </c>
      <c r="R286">
        <v>526</v>
      </c>
      <c r="S286">
        <v>393</v>
      </c>
      <c r="T286">
        <v>53</v>
      </c>
      <c r="U286">
        <v>16</v>
      </c>
      <c r="V286">
        <v>6</v>
      </c>
      <c r="W286">
        <v>1306</v>
      </c>
      <c r="X286">
        <v>741</v>
      </c>
      <c r="Y286">
        <v>150</v>
      </c>
      <c r="Z286">
        <v>111</v>
      </c>
      <c r="AA286">
        <v>13</v>
      </c>
      <c r="AB286">
        <v>1035</v>
      </c>
      <c r="AC286">
        <v>623</v>
      </c>
      <c r="AD286">
        <v>81</v>
      </c>
      <c r="AE286">
        <v>131</v>
      </c>
      <c r="AF286">
        <v>29</v>
      </c>
      <c r="AG286">
        <v>158</v>
      </c>
      <c r="AH286">
        <v>74</v>
      </c>
      <c r="AI286">
        <v>14</v>
      </c>
      <c r="AJ286">
        <v>26</v>
      </c>
      <c r="AK286">
        <v>7</v>
      </c>
      <c r="AL286">
        <v>29</v>
      </c>
      <c r="AM286">
        <v>20</v>
      </c>
      <c r="AN286">
        <v>3</v>
      </c>
      <c r="AO286">
        <v>1</v>
      </c>
      <c r="AP286">
        <v>0</v>
      </c>
      <c r="AQ286">
        <v>0</v>
      </c>
      <c r="AR286">
        <v>0</v>
      </c>
      <c r="AS286">
        <v>0</v>
      </c>
      <c r="AT286">
        <v>0</v>
      </c>
      <c r="AU286">
        <v>0</v>
      </c>
      <c r="AV286">
        <v>0</v>
      </c>
      <c r="AW286">
        <v>0</v>
      </c>
      <c r="AX286">
        <v>0</v>
      </c>
      <c r="AY286">
        <v>0</v>
      </c>
      <c r="AZ286">
        <v>0</v>
      </c>
      <c r="BA286">
        <v>0</v>
      </c>
      <c r="BB286">
        <v>0</v>
      </c>
      <c r="BC286">
        <v>0</v>
      </c>
      <c r="BD286">
        <v>0</v>
      </c>
      <c r="BE286">
        <v>0</v>
      </c>
      <c r="BF286">
        <v>0</v>
      </c>
      <c r="BG286" s="18">
        <v>4</v>
      </c>
      <c r="BH286" s="18">
        <v>0</v>
      </c>
      <c r="BI286" s="18">
        <v>119</v>
      </c>
      <c r="BJ286" s="18">
        <v>2</v>
      </c>
      <c r="BK286" s="18">
        <v>445</v>
      </c>
      <c r="BL286" s="18">
        <v>1005</v>
      </c>
      <c r="BM286" s="18">
        <v>780</v>
      </c>
      <c r="BN286" s="18">
        <v>107</v>
      </c>
      <c r="BO286" s="18">
        <v>24</v>
      </c>
      <c r="BP286" s="18">
        <v>4322</v>
      </c>
      <c r="BQ286" s="18">
        <v>1796</v>
      </c>
      <c r="BR286" s="18">
        <v>0</v>
      </c>
      <c r="BS286" s="18">
        <v>319</v>
      </c>
      <c r="BT286" s="18">
        <v>982</v>
      </c>
      <c r="BU286" s="18">
        <v>213</v>
      </c>
      <c r="BV286" s="18">
        <v>2666</v>
      </c>
      <c r="BW286" s="18">
        <v>51</v>
      </c>
      <c r="BX286" s="18">
        <v>3</v>
      </c>
      <c r="BY286" s="18">
        <v>0</v>
      </c>
    </row>
    <row r="287" spans="1:77" x14ac:dyDescent="0.25">
      <c r="A287" s="18" t="s">
        <v>484</v>
      </c>
      <c r="B287" s="18" t="s">
        <v>485</v>
      </c>
      <c r="C287" s="18" t="s">
        <v>755</v>
      </c>
      <c r="D287" s="1">
        <v>44739</v>
      </c>
      <c r="E287">
        <v>119</v>
      </c>
      <c r="F287">
        <v>9</v>
      </c>
      <c r="G287">
        <v>8</v>
      </c>
      <c r="H287">
        <v>1</v>
      </c>
      <c r="I287">
        <v>1</v>
      </c>
      <c r="J287">
        <v>102</v>
      </c>
      <c r="K287">
        <v>1</v>
      </c>
      <c r="L287">
        <v>0</v>
      </c>
      <c r="M287">
        <v>7</v>
      </c>
      <c r="N287">
        <v>21</v>
      </c>
      <c r="O287">
        <v>20</v>
      </c>
      <c r="P287">
        <v>0</v>
      </c>
      <c r="Q287">
        <v>0</v>
      </c>
      <c r="R287">
        <v>955</v>
      </c>
      <c r="S287">
        <v>851</v>
      </c>
      <c r="T287">
        <v>21</v>
      </c>
      <c r="U287">
        <v>18</v>
      </c>
      <c r="V287">
        <v>36</v>
      </c>
      <c r="W287">
        <v>826</v>
      </c>
      <c r="X287">
        <v>610</v>
      </c>
      <c r="Y287">
        <v>16</v>
      </c>
      <c r="Z287">
        <v>13</v>
      </c>
      <c r="AA287">
        <v>80</v>
      </c>
      <c r="AB287">
        <v>1353</v>
      </c>
      <c r="AC287">
        <v>1062</v>
      </c>
      <c r="AD287">
        <v>17</v>
      </c>
      <c r="AE287">
        <v>5</v>
      </c>
      <c r="AF287">
        <v>136</v>
      </c>
      <c r="AG287">
        <v>106</v>
      </c>
      <c r="AH287">
        <v>57</v>
      </c>
      <c r="AI287">
        <v>0</v>
      </c>
      <c r="AJ287">
        <v>2</v>
      </c>
      <c r="AK287">
        <v>19</v>
      </c>
      <c r="AL287">
        <v>80</v>
      </c>
      <c r="AM287">
        <v>74</v>
      </c>
      <c r="AN287">
        <v>0</v>
      </c>
      <c r="AO287">
        <v>1</v>
      </c>
      <c r="AP287">
        <v>0</v>
      </c>
      <c r="AQ287">
        <v>0</v>
      </c>
      <c r="AR287">
        <v>1</v>
      </c>
      <c r="AS287">
        <v>0</v>
      </c>
      <c r="AT287">
        <v>0</v>
      </c>
      <c r="AU287">
        <v>0</v>
      </c>
      <c r="AV287">
        <v>0</v>
      </c>
      <c r="AW287">
        <v>0</v>
      </c>
      <c r="AX287">
        <v>0</v>
      </c>
      <c r="AY287">
        <v>0</v>
      </c>
      <c r="AZ287">
        <v>0</v>
      </c>
      <c r="BA287">
        <v>0</v>
      </c>
      <c r="BB287">
        <v>0</v>
      </c>
      <c r="BC287">
        <v>0</v>
      </c>
      <c r="BD287">
        <v>0</v>
      </c>
      <c r="BE287">
        <v>0</v>
      </c>
      <c r="BF287">
        <v>0</v>
      </c>
      <c r="BG287" s="18">
        <v>8</v>
      </c>
      <c r="BH287" s="18">
        <v>1</v>
      </c>
      <c r="BI287" s="18">
        <v>111</v>
      </c>
      <c r="BJ287" s="18">
        <v>20</v>
      </c>
      <c r="BK287" s="18">
        <v>873</v>
      </c>
      <c r="BL287" s="18">
        <v>703</v>
      </c>
      <c r="BM287" s="18">
        <v>1184</v>
      </c>
      <c r="BN287" s="18">
        <v>79</v>
      </c>
      <c r="BO287" s="18">
        <v>76</v>
      </c>
      <c r="BP287" s="18">
        <v>4633</v>
      </c>
      <c r="BQ287" s="18">
        <v>2900</v>
      </c>
      <c r="BR287" s="18">
        <v>0</v>
      </c>
      <c r="BS287" s="18">
        <v>52</v>
      </c>
      <c r="BT287" s="18">
        <v>43</v>
      </c>
      <c r="BU287" s="18">
        <v>897</v>
      </c>
      <c r="BV287" s="18">
        <v>3547</v>
      </c>
      <c r="BW287" s="18">
        <v>47</v>
      </c>
      <c r="BX287" s="18">
        <v>3</v>
      </c>
      <c r="BY287" s="18">
        <v>1</v>
      </c>
    </row>
    <row r="288" spans="1:77" x14ac:dyDescent="0.25">
      <c r="A288" s="18" t="s">
        <v>427</v>
      </c>
      <c r="B288" s="18" t="s">
        <v>432</v>
      </c>
      <c r="C288" s="18" t="s">
        <v>632</v>
      </c>
      <c r="D288" s="1">
        <v>44739</v>
      </c>
      <c r="E288">
        <v>254</v>
      </c>
      <c r="F288">
        <v>7</v>
      </c>
      <c r="G288">
        <v>6</v>
      </c>
      <c r="H288">
        <v>6</v>
      </c>
      <c r="I288">
        <v>6</v>
      </c>
      <c r="J288">
        <v>195</v>
      </c>
      <c r="K288">
        <v>14</v>
      </c>
      <c r="L288">
        <v>0</v>
      </c>
      <c r="M288">
        <v>7</v>
      </c>
      <c r="N288">
        <v>20</v>
      </c>
      <c r="O288">
        <v>19</v>
      </c>
      <c r="P288">
        <v>1</v>
      </c>
      <c r="Q288">
        <v>0</v>
      </c>
      <c r="R288">
        <v>595</v>
      </c>
      <c r="S288">
        <v>485</v>
      </c>
      <c r="T288">
        <v>36</v>
      </c>
      <c r="U288">
        <v>0</v>
      </c>
      <c r="V288">
        <v>3</v>
      </c>
      <c r="W288">
        <v>1587</v>
      </c>
      <c r="X288">
        <v>977</v>
      </c>
      <c r="Y288">
        <v>50</v>
      </c>
      <c r="Z288">
        <v>41</v>
      </c>
      <c r="AA288">
        <v>103</v>
      </c>
      <c r="AB288">
        <v>1231</v>
      </c>
      <c r="AC288">
        <v>745</v>
      </c>
      <c r="AD288">
        <v>11</v>
      </c>
      <c r="AE288">
        <v>39</v>
      </c>
      <c r="AF288">
        <v>171</v>
      </c>
      <c r="AG288">
        <v>311</v>
      </c>
      <c r="AH288">
        <v>115</v>
      </c>
      <c r="AI288">
        <v>5</v>
      </c>
      <c r="AJ288">
        <v>10</v>
      </c>
      <c r="AK288">
        <v>44</v>
      </c>
      <c r="AL288">
        <v>107</v>
      </c>
      <c r="AM288">
        <v>80</v>
      </c>
      <c r="AN288">
        <v>11</v>
      </c>
      <c r="AO288">
        <v>0</v>
      </c>
      <c r="AP288">
        <v>2</v>
      </c>
      <c r="AQ288">
        <v>0</v>
      </c>
      <c r="AR288">
        <v>1</v>
      </c>
      <c r="AS288">
        <v>0</v>
      </c>
      <c r="AT288">
        <v>0</v>
      </c>
      <c r="AU288">
        <v>0</v>
      </c>
      <c r="AV288">
        <v>0</v>
      </c>
      <c r="AW288">
        <v>0</v>
      </c>
      <c r="AX288">
        <v>0</v>
      </c>
      <c r="AY288">
        <v>0</v>
      </c>
      <c r="AZ288">
        <v>0</v>
      </c>
      <c r="BA288">
        <v>0</v>
      </c>
      <c r="BB288">
        <v>0</v>
      </c>
      <c r="BC288">
        <v>0</v>
      </c>
      <c r="BD288">
        <v>0</v>
      </c>
      <c r="BE288">
        <v>0</v>
      </c>
      <c r="BF288">
        <v>0</v>
      </c>
      <c r="BG288" s="18">
        <v>6</v>
      </c>
      <c r="BH288" s="18">
        <v>6</v>
      </c>
      <c r="BI288" s="18">
        <v>231</v>
      </c>
      <c r="BJ288" s="18">
        <v>19</v>
      </c>
      <c r="BK288" s="18">
        <v>539</v>
      </c>
      <c r="BL288" s="18">
        <v>1355</v>
      </c>
      <c r="BM288" s="18">
        <v>987</v>
      </c>
      <c r="BN288" s="18">
        <v>238</v>
      </c>
      <c r="BO288" s="18">
        <v>91</v>
      </c>
      <c r="BP288" s="18">
        <v>6509</v>
      </c>
      <c r="BQ288" s="18">
        <v>2546</v>
      </c>
      <c r="BR288" s="18">
        <v>0</v>
      </c>
      <c r="BS288" s="18">
        <v>105</v>
      </c>
      <c r="BT288" s="18">
        <v>212</v>
      </c>
      <c r="BU288" s="18">
        <v>1532</v>
      </c>
      <c r="BV288" s="18">
        <v>4398</v>
      </c>
      <c r="BW288" s="18">
        <v>59</v>
      </c>
      <c r="BX288" s="18">
        <v>4</v>
      </c>
      <c r="BY288" s="18">
        <v>0</v>
      </c>
    </row>
    <row r="289" spans="1:77" x14ac:dyDescent="0.25">
      <c r="A289" s="18" t="s">
        <v>441</v>
      </c>
      <c r="B289" s="18" t="s">
        <v>505</v>
      </c>
      <c r="C289" s="18" t="s">
        <v>517</v>
      </c>
      <c r="D289" s="1">
        <v>44739</v>
      </c>
      <c r="E289">
        <v>669</v>
      </c>
      <c r="F289">
        <v>27</v>
      </c>
      <c r="G289">
        <v>20</v>
      </c>
      <c r="H289">
        <v>3</v>
      </c>
      <c r="I289">
        <v>3</v>
      </c>
      <c r="J289">
        <v>379</v>
      </c>
      <c r="K289">
        <v>109</v>
      </c>
      <c r="L289">
        <v>36</v>
      </c>
      <c r="M289">
        <v>1</v>
      </c>
      <c r="N289">
        <v>5</v>
      </c>
      <c r="O289">
        <v>4</v>
      </c>
      <c r="P289">
        <v>0</v>
      </c>
      <c r="Q289">
        <v>0</v>
      </c>
      <c r="R289">
        <v>777</v>
      </c>
      <c r="S289">
        <v>580</v>
      </c>
      <c r="T289">
        <v>67</v>
      </c>
      <c r="U289">
        <v>29</v>
      </c>
      <c r="V289">
        <v>5</v>
      </c>
      <c r="W289">
        <v>2294</v>
      </c>
      <c r="X289">
        <v>1219</v>
      </c>
      <c r="Y289">
        <v>380</v>
      </c>
      <c r="Z289">
        <v>160</v>
      </c>
      <c r="AA289">
        <v>19</v>
      </c>
      <c r="AB289">
        <v>1671</v>
      </c>
      <c r="AC289">
        <v>973</v>
      </c>
      <c r="AD289">
        <v>175</v>
      </c>
      <c r="AE289">
        <v>192</v>
      </c>
      <c r="AF289">
        <v>15</v>
      </c>
      <c r="AG289">
        <v>419</v>
      </c>
      <c r="AH289">
        <v>180</v>
      </c>
      <c r="AI289">
        <v>33</v>
      </c>
      <c r="AJ289">
        <v>83</v>
      </c>
      <c r="AK289">
        <v>7</v>
      </c>
      <c r="AL289">
        <v>138</v>
      </c>
      <c r="AM289">
        <v>93</v>
      </c>
      <c r="AN289">
        <v>28</v>
      </c>
      <c r="AO289">
        <v>7</v>
      </c>
      <c r="AP289">
        <v>1</v>
      </c>
      <c r="AQ289">
        <v>0</v>
      </c>
      <c r="AR289">
        <v>5</v>
      </c>
      <c r="AS289">
        <v>0</v>
      </c>
      <c r="AT289">
        <v>0</v>
      </c>
      <c r="AU289">
        <v>0</v>
      </c>
      <c r="AV289">
        <v>0</v>
      </c>
      <c r="AW289">
        <v>0</v>
      </c>
      <c r="AX289">
        <v>0</v>
      </c>
      <c r="AY289">
        <v>0</v>
      </c>
      <c r="AZ289">
        <v>0</v>
      </c>
      <c r="BA289">
        <v>0</v>
      </c>
      <c r="BB289">
        <v>0</v>
      </c>
      <c r="BC289">
        <v>0</v>
      </c>
      <c r="BD289">
        <v>0</v>
      </c>
      <c r="BE289">
        <v>0</v>
      </c>
      <c r="BF289">
        <v>0</v>
      </c>
      <c r="BG289" s="18">
        <v>21</v>
      </c>
      <c r="BH289" s="18">
        <v>3</v>
      </c>
      <c r="BI289" s="18">
        <v>507</v>
      </c>
      <c r="BJ289" s="18">
        <v>4</v>
      </c>
      <c r="BK289" s="18">
        <v>664</v>
      </c>
      <c r="BL289" s="18">
        <v>1660</v>
      </c>
      <c r="BM289" s="18">
        <v>1252</v>
      </c>
      <c r="BN289" s="18">
        <v>285</v>
      </c>
      <c r="BO289" s="18">
        <v>100</v>
      </c>
      <c r="BP289" s="18">
        <v>9013</v>
      </c>
      <c r="BQ289" s="18">
        <v>4011</v>
      </c>
      <c r="BR289" s="18">
        <v>0</v>
      </c>
      <c r="BS289" s="18">
        <v>426</v>
      </c>
      <c r="BT289" s="18">
        <v>2267</v>
      </c>
      <c r="BU289" s="18">
        <v>206</v>
      </c>
      <c r="BV289" s="18">
        <v>5791</v>
      </c>
      <c r="BW289" s="18">
        <v>62</v>
      </c>
      <c r="BX289" s="18">
        <v>4</v>
      </c>
      <c r="BY289" s="18">
        <v>0</v>
      </c>
    </row>
    <row r="290" spans="1:77" x14ac:dyDescent="0.25">
      <c r="A290" s="18" t="s">
        <v>405</v>
      </c>
      <c r="B290" s="18" t="s">
        <v>451</v>
      </c>
      <c r="C290" s="18" t="s">
        <v>561</v>
      </c>
      <c r="D290" s="1">
        <v>44739</v>
      </c>
      <c r="E290">
        <v>133</v>
      </c>
      <c r="F290">
        <v>5</v>
      </c>
      <c r="G290">
        <v>5</v>
      </c>
      <c r="H290">
        <v>0</v>
      </c>
      <c r="I290">
        <v>0</v>
      </c>
      <c r="J290">
        <v>85</v>
      </c>
      <c r="K290">
        <v>2</v>
      </c>
      <c r="L290">
        <v>9</v>
      </c>
      <c r="M290">
        <v>5</v>
      </c>
      <c r="N290">
        <v>0</v>
      </c>
      <c r="O290">
        <v>0</v>
      </c>
      <c r="P290">
        <v>0</v>
      </c>
      <c r="Q290">
        <v>0</v>
      </c>
      <c r="R290">
        <v>722</v>
      </c>
      <c r="S290">
        <v>587</v>
      </c>
      <c r="T290">
        <v>14</v>
      </c>
      <c r="U290">
        <v>35</v>
      </c>
      <c r="V290">
        <v>14</v>
      </c>
      <c r="W290">
        <v>2380</v>
      </c>
      <c r="X290">
        <v>1525</v>
      </c>
      <c r="Y290">
        <v>20</v>
      </c>
      <c r="Z290">
        <v>214</v>
      </c>
      <c r="AA290">
        <v>53</v>
      </c>
      <c r="AB290">
        <v>1379</v>
      </c>
      <c r="AC290">
        <v>818</v>
      </c>
      <c r="AD290">
        <v>8</v>
      </c>
      <c r="AE290">
        <v>101</v>
      </c>
      <c r="AF290">
        <v>113</v>
      </c>
      <c r="AG290">
        <v>258</v>
      </c>
      <c r="AH290">
        <v>111</v>
      </c>
      <c r="AI290">
        <v>1</v>
      </c>
      <c r="AJ290">
        <v>28</v>
      </c>
      <c r="AK290">
        <v>24</v>
      </c>
      <c r="AL290">
        <v>99</v>
      </c>
      <c r="AM290">
        <v>81</v>
      </c>
      <c r="AN290">
        <v>4</v>
      </c>
      <c r="AO290">
        <v>3</v>
      </c>
      <c r="AP290">
        <v>0</v>
      </c>
      <c r="AQ290">
        <v>0</v>
      </c>
      <c r="AR290">
        <v>0</v>
      </c>
      <c r="AS290">
        <v>0</v>
      </c>
      <c r="AT290">
        <v>0</v>
      </c>
      <c r="AU290">
        <v>0</v>
      </c>
      <c r="AV290">
        <v>0</v>
      </c>
      <c r="AW290">
        <v>0</v>
      </c>
      <c r="AX290">
        <v>0</v>
      </c>
      <c r="AY290">
        <v>0</v>
      </c>
      <c r="AZ290">
        <v>0</v>
      </c>
      <c r="BA290">
        <v>0</v>
      </c>
      <c r="BB290">
        <v>0</v>
      </c>
      <c r="BC290">
        <v>0</v>
      </c>
      <c r="BD290">
        <v>0</v>
      </c>
      <c r="BE290">
        <v>0</v>
      </c>
      <c r="BF290">
        <v>0</v>
      </c>
      <c r="BG290" s="18">
        <v>5</v>
      </c>
      <c r="BH290" s="18">
        <v>0</v>
      </c>
      <c r="BI290" s="18">
        <v>111</v>
      </c>
      <c r="BJ290" s="18">
        <v>0</v>
      </c>
      <c r="BK290" s="18">
        <v>647</v>
      </c>
      <c r="BL290" s="18">
        <v>2023</v>
      </c>
      <c r="BM290" s="18">
        <v>1131</v>
      </c>
      <c r="BN290" s="18">
        <v>192</v>
      </c>
      <c r="BO290" s="18">
        <v>88</v>
      </c>
      <c r="BP290" s="18">
        <v>9771</v>
      </c>
      <c r="BQ290" s="18">
        <v>3544</v>
      </c>
      <c r="BR290" s="18">
        <v>0</v>
      </c>
      <c r="BS290" s="18">
        <v>28</v>
      </c>
      <c r="BT290" s="18">
        <v>764</v>
      </c>
      <c r="BU290" s="18">
        <v>2342</v>
      </c>
      <c r="BV290" s="18">
        <v>6210</v>
      </c>
      <c r="BW290" s="18">
        <v>18</v>
      </c>
      <c r="BX290" s="18">
        <v>4</v>
      </c>
      <c r="BY290" s="18">
        <v>0</v>
      </c>
    </row>
    <row r="291" spans="1:77" x14ac:dyDescent="0.25">
      <c r="A291" s="18" t="s">
        <v>463</v>
      </c>
      <c r="B291" s="18" t="s">
        <v>464</v>
      </c>
      <c r="C291" s="18" t="s">
        <v>698</v>
      </c>
      <c r="D291" s="1">
        <v>44739</v>
      </c>
      <c r="E291">
        <v>80</v>
      </c>
      <c r="F291">
        <v>4</v>
      </c>
      <c r="G291">
        <v>4</v>
      </c>
      <c r="H291">
        <v>0</v>
      </c>
      <c r="I291">
        <v>0</v>
      </c>
      <c r="J291">
        <v>66</v>
      </c>
      <c r="K291">
        <v>4</v>
      </c>
      <c r="L291">
        <v>2</v>
      </c>
      <c r="M291">
        <v>1</v>
      </c>
      <c r="N291">
        <v>0</v>
      </c>
      <c r="O291">
        <v>0</v>
      </c>
      <c r="P291">
        <v>0</v>
      </c>
      <c r="Q291">
        <v>0</v>
      </c>
      <c r="R291">
        <v>362</v>
      </c>
      <c r="S291">
        <v>314</v>
      </c>
      <c r="T291">
        <v>19</v>
      </c>
      <c r="U291">
        <v>8</v>
      </c>
      <c r="V291">
        <v>4</v>
      </c>
      <c r="W291">
        <v>594</v>
      </c>
      <c r="X291">
        <v>416</v>
      </c>
      <c r="Y291">
        <v>17</v>
      </c>
      <c r="Z291">
        <v>52</v>
      </c>
      <c r="AA291">
        <v>9</v>
      </c>
      <c r="AB291">
        <v>690</v>
      </c>
      <c r="AC291">
        <v>513</v>
      </c>
      <c r="AD291">
        <v>5</v>
      </c>
      <c r="AE291">
        <v>75</v>
      </c>
      <c r="AF291">
        <v>24</v>
      </c>
      <c r="AG291">
        <v>80</v>
      </c>
      <c r="AH291">
        <v>51</v>
      </c>
      <c r="AI291">
        <v>0</v>
      </c>
      <c r="AJ291">
        <v>9</v>
      </c>
      <c r="AK291">
        <v>4</v>
      </c>
      <c r="AL291">
        <v>28</v>
      </c>
      <c r="AM291">
        <v>27</v>
      </c>
      <c r="AN291">
        <v>0</v>
      </c>
      <c r="AO291">
        <v>0</v>
      </c>
      <c r="AP291">
        <v>0</v>
      </c>
      <c r="AQ291">
        <v>0</v>
      </c>
      <c r="AR291">
        <v>0</v>
      </c>
      <c r="AS291">
        <v>0</v>
      </c>
      <c r="AT291">
        <v>0</v>
      </c>
      <c r="AU291">
        <v>0</v>
      </c>
      <c r="AV291">
        <v>0</v>
      </c>
      <c r="AW291">
        <v>0</v>
      </c>
      <c r="AX291">
        <v>0</v>
      </c>
      <c r="AY291">
        <v>0</v>
      </c>
      <c r="AZ291">
        <v>0</v>
      </c>
      <c r="BA291">
        <v>0</v>
      </c>
      <c r="BB291">
        <v>0</v>
      </c>
      <c r="BC291">
        <v>0</v>
      </c>
      <c r="BD291">
        <v>0</v>
      </c>
      <c r="BE291">
        <v>0</v>
      </c>
      <c r="BF291">
        <v>0</v>
      </c>
      <c r="BG291" s="18">
        <v>4</v>
      </c>
      <c r="BH291" s="18">
        <v>0</v>
      </c>
      <c r="BI291" s="18">
        <v>72</v>
      </c>
      <c r="BJ291" s="18">
        <v>0</v>
      </c>
      <c r="BK291" s="18">
        <v>327</v>
      </c>
      <c r="BL291" s="18">
        <v>496</v>
      </c>
      <c r="BM291" s="18">
        <v>581</v>
      </c>
      <c r="BN291" s="18">
        <v>66</v>
      </c>
      <c r="BO291" s="18">
        <v>28</v>
      </c>
      <c r="BP291" s="18">
        <v>2555</v>
      </c>
      <c r="BQ291" s="18">
        <v>1465</v>
      </c>
      <c r="BR291" s="18">
        <v>0</v>
      </c>
      <c r="BS291" s="18">
        <v>27</v>
      </c>
      <c r="BT291" s="18">
        <v>414</v>
      </c>
      <c r="BU291" s="18">
        <v>149</v>
      </c>
      <c r="BV291" s="18">
        <v>1902</v>
      </c>
      <c r="BW291" s="18">
        <v>40</v>
      </c>
      <c r="BX291" s="18">
        <v>4</v>
      </c>
      <c r="BY291" s="18">
        <v>0</v>
      </c>
    </row>
    <row r="292" spans="1:77" x14ac:dyDescent="0.25">
      <c r="A292" s="18" t="s">
        <v>463</v>
      </c>
      <c r="B292" s="18" t="s">
        <v>464</v>
      </c>
      <c r="C292" s="18" t="s">
        <v>699</v>
      </c>
      <c r="D292" s="1">
        <v>44739</v>
      </c>
      <c r="E292">
        <v>165</v>
      </c>
      <c r="F292">
        <v>4</v>
      </c>
      <c r="G292">
        <v>4</v>
      </c>
      <c r="H292">
        <v>1</v>
      </c>
      <c r="I292">
        <v>1</v>
      </c>
      <c r="J292">
        <v>121</v>
      </c>
      <c r="K292">
        <v>11</v>
      </c>
      <c r="L292">
        <v>8</v>
      </c>
      <c r="M292">
        <v>1</v>
      </c>
      <c r="N292">
        <v>4</v>
      </c>
      <c r="O292">
        <v>4</v>
      </c>
      <c r="P292">
        <v>0</v>
      </c>
      <c r="Q292">
        <v>0</v>
      </c>
      <c r="R292">
        <v>936</v>
      </c>
      <c r="S292">
        <v>826</v>
      </c>
      <c r="T292">
        <v>47</v>
      </c>
      <c r="U292">
        <v>15</v>
      </c>
      <c r="V292">
        <v>4</v>
      </c>
      <c r="W292">
        <v>1474</v>
      </c>
      <c r="X292">
        <v>1023</v>
      </c>
      <c r="Y292">
        <v>57</v>
      </c>
      <c r="Z292">
        <v>94</v>
      </c>
      <c r="AA292">
        <v>20</v>
      </c>
      <c r="AB292">
        <v>1531</v>
      </c>
      <c r="AC292">
        <v>1062</v>
      </c>
      <c r="AD292">
        <v>81</v>
      </c>
      <c r="AE292">
        <v>100</v>
      </c>
      <c r="AF292">
        <v>39</v>
      </c>
      <c r="AG292">
        <v>269</v>
      </c>
      <c r="AH292">
        <v>151</v>
      </c>
      <c r="AI292">
        <v>13</v>
      </c>
      <c r="AJ292">
        <v>12</v>
      </c>
      <c r="AK292">
        <v>13</v>
      </c>
      <c r="AL292">
        <v>76</v>
      </c>
      <c r="AM292">
        <v>68</v>
      </c>
      <c r="AN292">
        <v>5</v>
      </c>
      <c r="AO292">
        <v>0</v>
      </c>
      <c r="AP292">
        <v>0</v>
      </c>
      <c r="AQ292">
        <v>0</v>
      </c>
      <c r="AR292">
        <v>0</v>
      </c>
      <c r="AS292">
        <v>0</v>
      </c>
      <c r="AT292">
        <v>0</v>
      </c>
      <c r="AU292">
        <v>0</v>
      </c>
      <c r="AV292">
        <v>0</v>
      </c>
      <c r="AW292">
        <v>0</v>
      </c>
      <c r="AX292">
        <v>0</v>
      </c>
      <c r="AY292">
        <v>0</v>
      </c>
      <c r="AZ292">
        <v>0</v>
      </c>
      <c r="BA292">
        <v>0</v>
      </c>
      <c r="BB292">
        <v>0</v>
      </c>
      <c r="BC292">
        <v>0</v>
      </c>
      <c r="BD292">
        <v>0</v>
      </c>
      <c r="BE292">
        <v>0</v>
      </c>
      <c r="BF292">
        <v>0</v>
      </c>
      <c r="BG292" s="18">
        <v>4</v>
      </c>
      <c r="BH292" s="18">
        <v>1</v>
      </c>
      <c r="BI292" s="18">
        <v>141</v>
      </c>
      <c r="BJ292" s="18">
        <v>4</v>
      </c>
      <c r="BK292" s="18">
        <v>860</v>
      </c>
      <c r="BL292" s="18">
        <v>1271</v>
      </c>
      <c r="BM292" s="18">
        <v>1290</v>
      </c>
      <c r="BN292" s="18">
        <v>221</v>
      </c>
      <c r="BO292" s="18">
        <v>71</v>
      </c>
      <c r="BP292" s="18">
        <v>6132</v>
      </c>
      <c r="BQ292" s="18">
        <v>2946</v>
      </c>
      <c r="BR292" s="18">
        <v>0</v>
      </c>
      <c r="BS292" s="18">
        <v>167</v>
      </c>
      <c r="BT292" s="18">
        <v>988</v>
      </c>
      <c r="BU292" s="18">
        <v>372</v>
      </c>
      <c r="BV292" s="18">
        <v>4411</v>
      </c>
      <c r="BW292" s="18">
        <v>81</v>
      </c>
      <c r="BX292" s="18">
        <v>4</v>
      </c>
      <c r="BY292" s="18">
        <v>0</v>
      </c>
    </row>
    <row r="293" spans="1:77" x14ac:dyDescent="0.25">
      <c r="A293" s="18" t="s">
        <v>463</v>
      </c>
      <c r="B293" s="18" t="s">
        <v>476</v>
      </c>
      <c r="C293" s="18" t="s">
        <v>567</v>
      </c>
      <c r="D293" s="1">
        <v>44739</v>
      </c>
      <c r="E293">
        <v>203</v>
      </c>
      <c r="F293">
        <v>7</v>
      </c>
      <c r="G293">
        <v>6</v>
      </c>
      <c r="H293">
        <v>1</v>
      </c>
      <c r="I293">
        <v>1</v>
      </c>
      <c r="J293">
        <v>148</v>
      </c>
      <c r="K293">
        <v>9</v>
      </c>
      <c r="L293">
        <v>16</v>
      </c>
      <c r="M293">
        <v>3</v>
      </c>
      <c r="N293">
        <v>37</v>
      </c>
      <c r="O293">
        <v>36</v>
      </c>
      <c r="P293">
        <v>1</v>
      </c>
      <c r="Q293">
        <v>0</v>
      </c>
      <c r="R293">
        <v>1084</v>
      </c>
      <c r="S293">
        <v>901</v>
      </c>
      <c r="T293">
        <v>87</v>
      </c>
      <c r="U293">
        <v>20</v>
      </c>
      <c r="V293">
        <v>13</v>
      </c>
      <c r="W293">
        <v>1918</v>
      </c>
      <c r="X293">
        <v>1233</v>
      </c>
      <c r="Y293">
        <v>59</v>
      </c>
      <c r="Z293">
        <v>200</v>
      </c>
      <c r="AA293">
        <v>51</v>
      </c>
      <c r="AB293">
        <v>1628</v>
      </c>
      <c r="AC293">
        <v>1016</v>
      </c>
      <c r="AD293">
        <v>24</v>
      </c>
      <c r="AE293">
        <v>154</v>
      </c>
      <c r="AF293">
        <v>180</v>
      </c>
      <c r="AG293">
        <v>255</v>
      </c>
      <c r="AH293">
        <v>116</v>
      </c>
      <c r="AI293">
        <v>2</v>
      </c>
      <c r="AJ293">
        <v>37</v>
      </c>
      <c r="AK293">
        <v>11</v>
      </c>
      <c r="AL293">
        <v>60</v>
      </c>
      <c r="AM293">
        <v>53</v>
      </c>
      <c r="AN293">
        <v>2</v>
      </c>
      <c r="AO293">
        <v>0</v>
      </c>
      <c r="AP293">
        <v>1</v>
      </c>
      <c r="AQ293">
        <v>0</v>
      </c>
      <c r="AR293">
        <v>0</v>
      </c>
      <c r="AS293">
        <v>0</v>
      </c>
      <c r="AT293">
        <v>0</v>
      </c>
      <c r="AU293">
        <v>0</v>
      </c>
      <c r="AV293">
        <v>0</v>
      </c>
      <c r="AW293">
        <v>0</v>
      </c>
      <c r="AX293">
        <v>0</v>
      </c>
      <c r="AY293">
        <v>0</v>
      </c>
      <c r="AZ293">
        <v>0</v>
      </c>
      <c r="BA293">
        <v>0</v>
      </c>
      <c r="BB293">
        <v>0</v>
      </c>
      <c r="BC293">
        <v>0</v>
      </c>
      <c r="BD293">
        <v>0</v>
      </c>
      <c r="BE293">
        <v>0</v>
      </c>
      <c r="BF293">
        <v>0</v>
      </c>
      <c r="BG293" s="18">
        <v>7</v>
      </c>
      <c r="BH293" s="18">
        <v>1</v>
      </c>
      <c r="BI293" s="18">
        <v>169</v>
      </c>
      <c r="BJ293" s="18">
        <v>36</v>
      </c>
      <c r="BK293" s="18">
        <v>950</v>
      </c>
      <c r="BL293" s="18">
        <v>1571</v>
      </c>
      <c r="BM293" s="18">
        <v>1241</v>
      </c>
      <c r="BN293" s="18">
        <v>195</v>
      </c>
      <c r="BO293" s="18">
        <v>57</v>
      </c>
      <c r="BP293" s="18">
        <v>7993</v>
      </c>
      <c r="BQ293" s="18">
        <v>3646</v>
      </c>
      <c r="BR293" s="18">
        <v>0</v>
      </c>
      <c r="BS293" s="18">
        <v>202</v>
      </c>
      <c r="BT293" s="18">
        <v>1519</v>
      </c>
      <c r="BU293" s="18">
        <v>771</v>
      </c>
      <c r="BV293" s="18">
        <v>5291</v>
      </c>
      <c r="BW293" s="18">
        <v>53</v>
      </c>
      <c r="BX293" s="18">
        <v>4</v>
      </c>
      <c r="BY293" s="18">
        <v>1</v>
      </c>
    </row>
    <row r="294" spans="1:77" x14ac:dyDescent="0.25">
      <c r="A294" s="18" t="s">
        <v>463</v>
      </c>
      <c r="B294" s="18" t="s">
        <v>468</v>
      </c>
      <c r="C294" s="18" t="s">
        <v>568</v>
      </c>
      <c r="D294" s="1">
        <v>44739</v>
      </c>
      <c r="E294">
        <v>115</v>
      </c>
      <c r="F294">
        <v>4</v>
      </c>
      <c r="G294">
        <v>4</v>
      </c>
      <c r="H294">
        <v>3</v>
      </c>
      <c r="I294">
        <v>3</v>
      </c>
      <c r="J294">
        <v>94</v>
      </c>
      <c r="K294">
        <v>4</v>
      </c>
      <c r="L294">
        <v>2</v>
      </c>
      <c r="M294">
        <v>1</v>
      </c>
      <c r="N294">
        <v>59</v>
      </c>
      <c r="O294">
        <v>55</v>
      </c>
      <c r="P294">
        <v>3</v>
      </c>
      <c r="Q294">
        <v>0</v>
      </c>
      <c r="R294">
        <v>744</v>
      </c>
      <c r="S294">
        <v>640</v>
      </c>
      <c r="T294">
        <v>54</v>
      </c>
      <c r="U294">
        <v>2</v>
      </c>
      <c r="V294">
        <v>10</v>
      </c>
      <c r="W294">
        <v>1280</v>
      </c>
      <c r="X294">
        <v>845</v>
      </c>
      <c r="Y294">
        <v>67</v>
      </c>
      <c r="Z294">
        <v>67</v>
      </c>
      <c r="AA294">
        <v>58</v>
      </c>
      <c r="AB294">
        <v>1007</v>
      </c>
      <c r="AC294">
        <v>588</v>
      </c>
      <c r="AD294">
        <v>116</v>
      </c>
      <c r="AE294">
        <v>6</v>
      </c>
      <c r="AF294">
        <v>107</v>
      </c>
      <c r="AG294">
        <v>183</v>
      </c>
      <c r="AH294">
        <v>100</v>
      </c>
      <c r="AI294">
        <v>2</v>
      </c>
      <c r="AJ294">
        <v>12</v>
      </c>
      <c r="AK294">
        <v>12</v>
      </c>
      <c r="AL294">
        <v>89</v>
      </c>
      <c r="AM294">
        <v>84</v>
      </c>
      <c r="AN294">
        <v>0</v>
      </c>
      <c r="AO294">
        <v>1</v>
      </c>
      <c r="AP294">
        <v>0</v>
      </c>
      <c r="AQ294">
        <v>0</v>
      </c>
      <c r="AR294">
        <v>0</v>
      </c>
      <c r="AS294">
        <v>0</v>
      </c>
      <c r="AT294">
        <v>0</v>
      </c>
      <c r="AU294">
        <v>0</v>
      </c>
      <c r="AV294">
        <v>0</v>
      </c>
      <c r="AW294">
        <v>0</v>
      </c>
      <c r="AX294">
        <v>0</v>
      </c>
      <c r="AY294">
        <v>0</v>
      </c>
      <c r="AZ294">
        <v>0</v>
      </c>
      <c r="BA294">
        <v>0</v>
      </c>
      <c r="BB294">
        <v>0</v>
      </c>
      <c r="BC294">
        <v>0</v>
      </c>
      <c r="BD294">
        <v>0</v>
      </c>
      <c r="BE294">
        <v>0</v>
      </c>
      <c r="BF294">
        <v>0</v>
      </c>
      <c r="BG294" s="18">
        <v>4</v>
      </c>
      <c r="BH294" s="18">
        <v>3</v>
      </c>
      <c r="BI294" s="18">
        <v>103</v>
      </c>
      <c r="BJ294" s="18">
        <v>55</v>
      </c>
      <c r="BK294" s="18">
        <v>673</v>
      </c>
      <c r="BL294" s="18">
        <v>1047</v>
      </c>
      <c r="BM294" s="18">
        <v>758</v>
      </c>
      <c r="BN294" s="18">
        <v>148</v>
      </c>
      <c r="BO294" s="18">
        <v>86</v>
      </c>
      <c r="BP294" s="18">
        <v>7197</v>
      </c>
      <c r="BQ294" s="18">
        <v>2833</v>
      </c>
      <c r="BR294" s="18">
        <v>0</v>
      </c>
      <c r="BS294" s="18">
        <v>195</v>
      </c>
      <c r="BT294" s="18">
        <v>1171</v>
      </c>
      <c r="BU294" s="18">
        <v>1154</v>
      </c>
      <c r="BV294" s="18">
        <v>4430</v>
      </c>
      <c r="BW294" s="18">
        <v>55</v>
      </c>
      <c r="BX294" s="18">
        <v>4</v>
      </c>
      <c r="BY294" s="18">
        <v>3</v>
      </c>
    </row>
    <row r="295" spans="1:77" x14ac:dyDescent="0.25">
      <c r="A295" s="18" t="s">
        <v>463</v>
      </c>
      <c r="B295" s="18" t="s">
        <v>464</v>
      </c>
      <c r="C295" s="18" t="s">
        <v>708</v>
      </c>
      <c r="D295" s="1">
        <v>44739</v>
      </c>
      <c r="E295">
        <v>161</v>
      </c>
      <c r="F295">
        <v>7</v>
      </c>
      <c r="G295">
        <v>7</v>
      </c>
      <c r="H295">
        <v>2</v>
      </c>
      <c r="I295">
        <v>2</v>
      </c>
      <c r="J295">
        <v>147</v>
      </c>
      <c r="K295">
        <v>1</v>
      </c>
      <c r="L295">
        <v>7</v>
      </c>
      <c r="M295">
        <v>0</v>
      </c>
      <c r="N295">
        <v>39</v>
      </c>
      <c r="O295">
        <v>37</v>
      </c>
      <c r="P295">
        <v>0</v>
      </c>
      <c r="Q295">
        <v>0</v>
      </c>
      <c r="R295">
        <v>1452</v>
      </c>
      <c r="S295">
        <v>1372</v>
      </c>
      <c r="T295">
        <v>30</v>
      </c>
      <c r="U295">
        <v>5</v>
      </c>
      <c r="V295">
        <v>10</v>
      </c>
      <c r="W295">
        <v>975</v>
      </c>
      <c r="X295">
        <v>745</v>
      </c>
      <c r="Y295">
        <v>19</v>
      </c>
      <c r="Z295">
        <v>67</v>
      </c>
      <c r="AA295">
        <v>9</v>
      </c>
      <c r="AB295">
        <v>2066</v>
      </c>
      <c r="AC295">
        <v>1674</v>
      </c>
      <c r="AD295">
        <v>17</v>
      </c>
      <c r="AE295">
        <v>38</v>
      </c>
      <c r="AF295">
        <v>151</v>
      </c>
      <c r="AG295">
        <v>191</v>
      </c>
      <c r="AH295">
        <v>116</v>
      </c>
      <c r="AI295">
        <v>6</v>
      </c>
      <c r="AJ295">
        <v>23</v>
      </c>
      <c r="AK295">
        <v>3</v>
      </c>
      <c r="AL295">
        <v>87</v>
      </c>
      <c r="AM295">
        <v>79</v>
      </c>
      <c r="AN295">
        <v>2</v>
      </c>
      <c r="AO295">
        <v>0</v>
      </c>
      <c r="AP295">
        <v>1</v>
      </c>
      <c r="AQ295">
        <v>0</v>
      </c>
      <c r="AR295">
        <v>0</v>
      </c>
      <c r="AS295">
        <v>0</v>
      </c>
      <c r="AT295">
        <v>0</v>
      </c>
      <c r="AU295">
        <v>0</v>
      </c>
      <c r="AV295">
        <v>0</v>
      </c>
      <c r="AW295">
        <v>0</v>
      </c>
      <c r="AX295">
        <v>0</v>
      </c>
      <c r="AY295">
        <v>0</v>
      </c>
      <c r="AZ295">
        <v>0</v>
      </c>
      <c r="BA295">
        <v>0</v>
      </c>
      <c r="BB295">
        <v>0</v>
      </c>
      <c r="BC295">
        <v>0</v>
      </c>
      <c r="BD295">
        <v>0</v>
      </c>
      <c r="BE295">
        <v>0</v>
      </c>
      <c r="BF295">
        <v>0</v>
      </c>
      <c r="BG295" s="18">
        <v>7</v>
      </c>
      <c r="BH295" s="18">
        <v>2</v>
      </c>
      <c r="BI295" s="18">
        <v>152</v>
      </c>
      <c r="BJ295" s="18">
        <v>38</v>
      </c>
      <c r="BK295" s="18">
        <v>1397</v>
      </c>
      <c r="BL295" s="18">
        <v>857</v>
      </c>
      <c r="BM295" s="18">
        <v>1845</v>
      </c>
      <c r="BN295" s="18">
        <v>151</v>
      </c>
      <c r="BO295" s="18">
        <v>83</v>
      </c>
      <c r="BP295" s="18">
        <v>6706</v>
      </c>
      <c r="BQ295" s="18">
        <v>4685</v>
      </c>
      <c r="BR295" s="18">
        <v>0</v>
      </c>
      <c r="BS295" s="18">
        <v>70</v>
      </c>
      <c r="BT295" s="18">
        <v>674</v>
      </c>
      <c r="BU295" s="18">
        <v>266</v>
      </c>
      <c r="BV295" s="18">
        <v>5566</v>
      </c>
      <c r="BW295" s="18">
        <v>107</v>
      </c>
      <c r="BX295" s="18">
        <v>4</v>
      </c>
      <c r="BY295" s="18">
        <v>0</v>
      </c>
    </row>
    <row r="296" spans="1:77" x14ac:dyDescent="0.25">
      <c r="A296" s="18" t="s">
        <v>463</v>
      </c>
      <c r="B296" s="18" t="s">
        <v>464</v>
      </c>
      <c r="C296" s="18" t="s">
        <v>711</v>
      </c>
      <c r="D296" s="1">
        <v>44739</v>
      </c>
      <c r="E296">
        <v>158</v>
      </c>
      <c r="F296">
        <v>5</v>
      </c>
      <c r="G296">
        <v>5</v>
      </c>
      <c r="H296">
        <v>3</v>
      </c>
      <c r="I296">
        <v>3</v>
      </c>
      <c r="J296">
        <v>139</v>
      </c>
      <c r="K296">
        <v>2</v>
      </c>
      <c r="L296">
        <v>2</v>
      </c>
      <c r="M296">
        <v>2</v>
      </c>
      <c r="N296">
        <v>80</v>
      </c>
      <c r="O296">
        <v>73</v>
      </c>
      <c r="P296">
        <v>1</v>
      </c>
      <c r="Q296">
        <v>0</v>
      </c>
      <c r="R296">
        <v>1033</v>
      </c>
      <c r="S296">
        <v>958</v>
      </c>
      <c r="T296">
        <v>29</v>
      </c>
      <c r="U296">
        <v>5</v>
      </c>
      <c r="V296">
        <v>10</v>
      </c>
      <c r="W296">
        <v>1020</v>
      </c>
      <c r="X296">
        <v>766</v>
      </c>
      <c r="Y296">
        <v>41</v>
      </c>
      <c r="Z296">
        <v>47</v>
      </c>
      <c r="AA296">
        <v>20</v>
      </c>
      <c r="AB296">
        <v>1507</v>
      </c>
      <c r="AC296">
        <v>1173</v>
      </c>
      <c r="AD296">
        <v>50</v>
      </c>
      <c r="AE296">
        <v>64</v>
      </c>
      <c r="AF296">
        <v>82</v>
      </c>
      <c r="AG296">
        <v>249</v>
      </c>
      <c r="AH296">
        <v>169</v>
      </c>
      <c r="AI296">
        <v>3</v>
      </c>
      <c r="AJ296">
        <v>21</v>
      </c>
      <c r="AK296">
        <v>3</v>
      </c>
      <c r="AL296">
        <v>83</v>
      </c>
      <c r="AM296">
        <v>75</v>
      </c>
      <c r="AN296">
        <v>4</v>
      </c>
      <c r="AO296">
        <v>1</v>
      </c>
      <c r="AP296">
        <v>1</v>
      </c>
      <c r="AQ296">
        <v>0</v>
      </c>
      <c r="AR296">
        <v>0</v>
      </c>
      <c r="AS296">
        <v>0</v>
      </c>
      <c r="AT296">
        <v>0</v>
      </c>
      <c r="AU296">
        <v>0</v>
      </c>
      <c r="AV296">
        <v>0</v>
      </c>
      <c r="AW296">
        <v>0</v>
      </c>
      <c r="AX296">
        <v>0</v>
      </c>
      <c r="AY296">
        <v>0</v>
      </c>
      <c r="AZ296">
        <v>0</v>
      </c>
      <c r="BA296">
        <v>0</v>
      </c>
      <c r="BB296">
        <v>0</v>
      </c>
      <c r="BC296">
        <v>0</v>
      </c>
      <c r="BD296">
        <v>0</v>
      </c>
      <c r="BE296">
        <v>0</v>
      </c>
      <c r="BF296">
        <v>0</v>
      </c>
      <c r="BG296" s="18">
        <v>5</v>
      </c>
      <c r="BH296" s="18">
        <v>3</v>
      </c>
      <c r="BI296" s="18">
        <v>149</v>
      </c>
      <c r="BJ296" s="18">
        <v>78</v>
      </c>
      <c r="BK296" s="18">
        <v>984</v>
      </c>
      <c r="BL296" s="18">
        <v>895</v>
      </c>
      <c r="BM296" s="18">
        <v>1300</v>
      </c>
      <c r="BN296" s="18">
        <v>215</v>
      </c>
      <c r="BO296" s="18">
        <v>77</v>
      </c>
      <c r="BP296" s="18">
        <v>5753</v>
      </c>
      <c r="BQ296" s="18">
        <v>3687</v>
      </c>
      <c r="BR296" s="18">
        <v>0</v>
      </c>
      <c r="BS296" s="18">
        <v>98</v>
      </c>
      <c r="BT296" s="18">
        <v>666</v>
      </c>
      <c r="BU296" s="18">
        <v>368</v>
      </c>
      <c r="BV296" s="18">
        <v>4511</v>
      </c>
      <c r="BW296" s="18">
        <v>72</v>
      </c>
      <c r="BX296" s="18">
        <v>4</v>
      </c>
      <c r="BY296" s="18">
        <v>3</v>
      </c>
    </row>
    <row r="297" spans="1:77" x14ac:dyDescent="0.25">
      <c r="A297" s="18" t="s">
        <v>571</v>
      </c>
      <c r="B297" s="18" t="s">
        <v>578</v>
      </c>
      <c r="C297" s="18" t="s">
        <v>583</v>
      </c>
      <c r="D297" s="1">
        <v>44739</v>
      </c>
      <c r="E297">
        <v>175</v>
      </c>
      <c r="F297">
        <v>10</v>
      </c>
      <c r="G297">
        <v>7</v>
      </c>
      <c r="H297">
        <v>2</v>
      </c>
      <c r="I297">
        <v>2</v>
      </c>
      <c r="J297">
        <v>118</v>
      </c>
      <c r="K297">
        <v>6</v>
      </c>
      <c r="L297">
        <v>16</v>
      </c>
      <c r="M297">
        <v>1</v>
      </c>
      <c r="N297">
        <v>56</v>
      </c>
      <c r="O297">
        <v>45</v>
      </c>
      <c r="P297">
        <v>2</v>
      </c>
      <c r="Q297">
        <v>1</v>
      </c>
      <c r="R297">
        <v>646</v>
      </c>
      <c r="S297">
        <v>513</v>
      </c>
      <c r="T297">
        <v>25</v>
      </c>
      <c r="U297">
        <v>28</v>
      </c>
      <c r="V297">
        <v>6</v>
      </c>
      <c r="W297">
        <v>2054</v>
      </c>
      <c r="X297">
        <v>1255</v>
      </c>
      <c r="Y297">
        <v>52</v>
      </c>
      <c r="Z297">
        <v>180</v>
      </c>
      <c r="AA297">
        <v>29</v>
      </c>
      <c r="AB297">
        <v>1045</v>
      </c>
      <c r="AC297">
        <v>661</v>
      </c>
      <c r="AD297">
        <v>36</v>
      </c>
      <c r="AE297">
        <v>132</v>
      </c>
      <c r="AF297">
        <v>23</v>
      </c>
      <c r="AG297">
        <v>432</v>
      </c>
      <c r="AH297">
        <v>201</v>
      </c>
      <c r="AI297">
        <v>4</v>
      </c>
      <c r="AJ297">
        <v>64</v>
      </c>
      <c r="AK297">
        <v>8</v>
      </c>
      <c r="AL297">
        <v>165</v>
      </c>
      <c r="AM297">
        <v>126</v>
      </c>
      <c r="AN297">
        <v>14</v>
      </c>
      <c r="AO297">
        <v>2</v>
      </c>
      <c r="AP297">
        <v>0</v>
      </c>
      <c r="AQ297">
        <v>0</v>
      </c>
      <c r="AR297">
        <v>1</v>
      </c>
      <c r="AS297">
        <v>1</v>
      </c>
      <c r="AT297">
        <v>0</v>
      </c>
      <c r="AU297">
        <v>0</v>
      </c>
      <c r="AV297">
        <v>0</v>
      </c>
      <c r="AW297">
        <v>0</v>
      </c>
      <c r="AX297">
        <v>0</v>
      </c>
      <c r="AY297">
        <v>0</v>
      </c>
      <c r="AZ297">
        <v>0</v>
      </c>
      <c r="BA297">
        <v>1</v>
      </c>
      <c r="BB297">
        <v>0</v>
      </c>
      <c r="BC297">
        <v>0</v>
      </c>
      <c r="BD297">
        <v>0</v>
      </c>
      <c r="BE297">
        <v>0</v>
      </c>
      <c r="BF297">
        <v>0</v>
      </c>
      <c r="BG297" s="18">
        <v>8</v>
      </c>
      <c r="BH297" s="18">
        <v>2</v>
      </c>
      <c r="BI297" s="18">
        <v>143</v>
      </c>
      <c r="BJ297" s="18">
        <v>49</v>
      </c>
      <c r="BK297" s="18">
        <v>573</v>
      </c>
      <c r="BL297" s="18">
        <v>1717</v>
      </c>
      <c r="BM297" s="18">
        <v>834</v>
      </c>
      <c r="BN297" s="18">
        <v>329</v>
      </c>
      <c r="BO297" s="18">
        <v>145</v>
      </c>
      <c r="BP297" s="18">
        <v>8666</v>
      </c>
      <c r="BQ297" s="18">
        <v>3791</v>
      </c>
      <c r="BR297" s="18">
        <v>0</v>
      </c>
      <c r="BS297" s="18">
        <v>233</v>
      </c>
      <c r="BT297" s="18">
        <v>2032</v>
      </c>
      <c r="BU297" s="18">
        <v>241</v>
      </c>
      <c r="BV297" s="18">
        <v>5795</v>
      </c>
      <c r="BW297" s="18">
        <v>29</v>
      </c>
      <c r="BX297" s="18">
        <v>4</v>
      </c>
      <c r="BY297" s="18">
        <v>2</v>
      </c>
    </row>
    <row r="298" spans="1:77" x14ac:dyDescent="0.25">
      <c r="A298" s="18" t="s">
        <v>571</v>
      </c>
      <c r="B298" s="18" t="s">
        <v>573</v>
      </c>
      <c r="C298" s="18" t="s">
        <v>586</v>
      </c>
      <c r="D298" s="1">
        <v>44739</v>
      </c>
      <c r="E298">
        <v>151</v>
      </c>
      <c r="F298">
        <v>6</v>
      </c>
      <c r="G298">
        <v>6</v>
      </c>
      <c r="H298">
        <v>1</v>
      </c>
      <c r="I298">
        <v>1</v>
      </c>
      <c r="J298">
        <v>94</v>
      </c>
      <c r="K298">
        <v>14</v>
      </c>
      <c r="L298">
        <v>5</v>
      </c>
      <c r="M298">
        <v>6</v>
      </c>
      <c r="N298">
        <v>6</v>
      </c>
      <c r="O298">
        <v>2</v>
      </c>
      <c r="P298">
        <v>0</v>
      </c>
      <c r="Q298">
        <v>1</v>
      </c>
      <c r="R298">
        <v>419</v>
      </c>
      <c r="S298">
        <v>299</v>
      </c>
      <c r="T298">
        <v>27</v>
      </c>
      <c r="U298">
        <v>6</v>
      </c>
      <c r="V298">
        <v>7</v>
      </c>
      <c r="W298">
        <v>1735</v>
      </c>
      <c r="X298">
        <v>957</v>
      </c>
      <c r="Y298">
        <v>136</v>
      </c>
      <c r="Z298">
        <v>103</v>
      </c>
      <c r="AA298">
        <v>25</v>
      </c>
      <c r="AB298">
        <v>789</v>
      </c>
      <c r="AC298">
        <v>464</v>
      </c>
      <c r="AD298">
        <v>104</v>
      </c>
      <c r="AE298">
        <v>35</v>
      </c>
      <c r="AF298">
        <v>33</v>
      </c>
      <c r="AG298">
        <v>307</v>
      </c>
      <c r="AH298">
        <v>135</v>
      </c>
      <c r="AI298">
        <v>14</v>
      </c>
      <c r="AJ298">
        <v>33</v>
      </c>
      <c r="AK298">
        <v>11</v>
      </c>
      <c r="AL298">
        <v>46</v>
      </c>
      <c r="AM298">
        <v>30</v>
      </c>
      <c r="AN298">
        <v>3</v>
      </c>
      <c r="AO298">
        <v>0</v>
      </c>
      <c r="AP298">
        <v>0</v>
      </c>
      <c r="AQ298">
        <v>0</v>
      </c>
      <c r="AR298">
        <v>0</v>
      </c>
      <c r="AS298">
        <v>0</v>
      </c>
      <c r="AT298">
        <v>0</v>
      </c>
      <c r="AU298">
        <v>0</v>
      </c>
      <c r="AV298">
        <v>0</v>
      </c>
      <c r="AW298">
        <v>0</v>
      </c>
      <c r="AX298">
        <v>0</v>
      </c>
      <c r="AY298">
        <v>0</v>
      </c>
      <c r="AZ298">
        <v>0</v>
      </c>
      <c r="BA298">
        <v>0</v>
      </c>
      <c r="BB298">
        <v>0</v>
      </c>
      <c r="BC298">
        <v>0</v>
      </c>
      <c r="BD298">
        <v>0</v>
      </c>
      <c r="BE298">
        <v>0</v>
      </c>
      <c r="BF298">
        <v>0</v>
      </c>
      <c r="BG298" s="18">
        <v>6</v>
      </c>
      <c r="BH298" s="18">
        <v>1</v>
      </c>
      <c r="BI298" s="18">
        <v>125</v>
      </c>
      <c r="BJ298" s="18">
        <v>5</v>
      </c>
      <c r="BK298" s="18">
        <v>369</v>
      </c>
      <c r="BL298" s="18">
        <v>1396</v>
      </c>
      <c r="BM298" s="18">
        <v>596</v>
      </c>
      <c r="BN298" s="18">
        <v>221</v>
      </c>
      <c r="BO298" s="18">
        <v>40</v>
      </c>
      <c r="BP298" s="18">
        <v>10542</v>
      </c>
      <c r="BQ298" s="18">
        <v>3350</v>
      </c>
      <c r="BR298" s="18">
        <v>0</v>
      </c>
      <c r="BS298" s="18">
        <v>232</v>
      </c>
      <c r="BT298" s="18">
        <v>2773</v>
      </c>
      <c r="BU298" s="18">
        <v>1399</v>
      </c>
      <c r="BV298" s="18">
        <v>5581</v>
      </c>
      <c r="BW298" s="18">
        <v>32</v>
      </c>
      <c r="BX298" s="18">
        <v>4</v>
      </c>
      <c r="BY298" s="18">
        <v>0</v>
      </c>
    </row>
    <row r="299" spans="1:77" x14ac:dyDescent="0.25">
      <c r="A299" s="18" t="s">
        <v>571</v>
      </c>
      <c r="B299" s="18" t="s">
        <v>585</v>
      </c>
      <c r="C299" s="18" t="s">
        <v>729</v>
      </c>
      <c r="D299" s="1">
        <v>44739</v>
      </c>
      <c r="E299">
        <v>202</v>
      </c>
      <c r="F299">
        <v>7</v>
      </c>
      <c r="G299">
        <v>7</v>
      </c>
      <c r="H299">
        <v>1</v>
      </c>
      <c r="I299">
        <v>1</v>
      </c>
      <c r="J299">
        <v>134</v>
      </c>
      <c r="K299">
        <v>2</v>
      </c>
      <c r="L299">
        <v>16</v>
      </c>
      <c r="M299">
        <v>2</v>
      </c>
      <c r="N299">
        <v>17</v>
      </c>
      <c r="O299">
        <v>13</v>
      </c>
      <c r="P299">
        <v>0</v>
      </c>
      <c r="Q299">
        <v>0</v>
      </c>
      <c r="R299">
        <v>340</v>
      </c>
      <c r="S299">
        <v>235</v>
      </c>
      <c r="T299">
        <v>21</v>
      </c>
      <c r="U299">
        <v>7</v>
      </c>
      <c r="V299">
        <v>17</v>
      </c>
      <c r="W299">
        <v>2355</v>
      </c>
      <c r="X299">
        <v>1287</v>
      </c>
      <c r="Y299">
        <v>28</v>
      </c>
      <c r="Z299">
        <v>270</v>
      </c>
      <c r="AA299">
        <v>51</v>
      </c>
      <c r="AB299">
        <v>826</v>
      </c>
      <c r="AC299">
        <v>467</v>
      </c>
      <c r="AD299">
        <v>1</v>
      </c>
      <c r="AE299">
        <v>123</v>
      </c>
      <c r="AF299">
        <v>55</v>
      </c>
      <c r="AG299">
        <v>450</v>
      </c>
      <c r="AH299">
        <v>216</v>
      </c>
      <c r="AI299">
        <v>1</v>
      </c>
      <c r="AJ299">
        <v>69</v>
      </c>
      <c r="AK299">
        <v>16</v>
      </c>
      <c r="AL299">
        <v>81</v>
      </c>
      <c r="AM299">
        <v>48</v>
      </c>
      <c r="AN299">
        <v>10</v>
      </c>
      <c r="AO299">
        <v>2</v>
      </c>
      <c r="AP299">
        <v>0</v>
      </c>
      <c r="AQ299">
        <v>0</v>
      </c>
      <c r="AR299">
        <v>0</v>
      </c>
      <c r="AS299">
        <v>0</v>
      </c>
      <c r="AT299">
        <v>0</v>
      </c>
      <c r="AU299">
        <v>0</v>
      </c>
      <c r="AV299">
        <v>0</v>
      </c>
      <c r="AW299">
        <v>0</v>
      </c>
      <c r="AX299">
        <v>0</v>
      </c>
      <c r="AY299">
        <v>0</v>
      </c>
      <c r="AZ299">
        <v>0</v>
      </c>
      <c r="BA299">
        <v>0</v>
      </c>
      <c r="BB299">
        <v>0</v>
      </c>
      <c r="BC299">
        <v>0</v>
      </c>
      <c r="BD299">
        <v>0</v>
      </c>
      <c r="BE299">
        <v>0</v>
      </c>
      <c r="BF299">
        <v>0</v>
      </c>
      <c r="BG299" s="18">
        <v>7</v>
      </c>
      <c r="BH299" s="18">
        <v>1</v>
      </c>
      <c r="BI299" s="18">
        <v>178</v>
      </c>
      <c r="BJ299" s="18">
        <v>17</v>
      </c>
      <c r="BK299" s="18">
        <v>285</v>
      </c>
      <c r="BL299" s="18">
        <v>1913</v>
      </c>
      <c r="BM299" s="18">
        <v>630</v>
      </c>
      <c r="BN299" s="18">
        <v>341</v>
      </c>
      <c r="BO299" s="18">
        <v>67</v>
      </c>
      <c r="BP299" s="18">
        <v>9762</v>
      </c>
      <c r="BQ299" s="18">
        <v>3950</v>
      </c>
      <c r="BR299" s="18">
        <v>0</v>
      </c>
      <c r="BS299" s="18">
        <v>22</v>
      </c>
      <c r="BT299" s="18">
        <v>2183</v>
      </c>
      <c r="BU299" s="18">
        <v>767</v>
      </c>
      <c r="BV299" s="18">
        <v>6345</v>
      </c>
      <c r="BW299" s="18">
        <v>37</v>
      </c>
      <c r="BX299" s="18">
        <v>4</v>
      </c>
      <c r="BY299" s="18">
        <v>1</v>
      </c>
    </row>
    <row r="300" spans="1:77" x14ac:dyDescent="0.25">
      <c r="A300" s="18" t="s">
        <v>571</v>
      </c>
      <c r="B300" s="18" t="s">
        <v>585</v>
      </c>
      <c r="C300" s="18" t="s">
        <v>628</v>
      </c>
      <c r="D300" s="1">
        <v>44739</v>
      </c>
      <c r="E300">
        <v>225</v>
      </c>
      <c r="F300">
        <v>9</v>
      </c>
      <c r="G300">
        <v>6</v>
      </c>
      <c r="H300">
        <v>2</v>
      </c>
      <c r="I300">
        <v>2</v>
      </c>
      <c r="J300">
        <v>146</v>
      </c>
      <c r="K300">
        <v>5</v>
      </c>
      <c r="L300">
        <v>27</v>
      </c>
      <c r="M300">
        <v>2</v>
      </c>
      <c r="N300">
        <v>42</v>
      </c>
      <c r="O300">
        <v>41</v>
      </c>
      <c r="P300">
        <v>0</v>
      </c>
      <c r="Q300">
        <v>0</v>
      </c>
      <c r="R300">
        <v>593</v>
      </c>
      <c r="S300">
        <v>456</v>
      </c>
      <c r="T300">
        <v>18</v>
      </c>
      <c r="U300">
        <v>21</v>
      </c>
      <c r="V300">
        <v>9</v>
      </c>
      <c r="W300">
        <v>2547</v>
      </c>
      <c r="X300">
        <v>1427</v>
      </c>
      <c r="Y300">
        <v>62</v>
      </c>
      <c r="Z300">
        <v>303</v>
      </c>
      <c r="AA300">
        <v>31</v>
      </c>
      <c r="AB300">
        <v>1161</v>
      </c>
      <c r="AC300">
        <v>745</v>
      </c>
      <c r="AD300">
        <v>9</v>
      </c>
      <c r="AE300">
        <v>172</v>
      </c>
      <c r="AF300">
        <v>21</v>
      </c>
      <c r="AG300">
        <v>463</v>
      </c>
      <c r="AH300">
        <v>182</v>
      </c>
      <c r="AI300">
        <v>8</v>
      </c>
      <c r="AJ300">
        <v>84</v>
      </c>
      <c r="AK300">
        <v>11</v>
      </c>
      <c r="AL300">
        <v>147</v>
      </c>
      <c r="AM300">
        <v>114</v>
      </c>
      <c r="AN300">
        <v>7</v>
      </c>
      <c r="AO300">
        <v>1</v>
      </c>
      <c r="AP300">
        <v>1</v>
      </c>
      <c r="AQ300">
        <v>0</v>
      </c>
      <c r="AR300">
        <v>1</v>
      </c>
      <c r="AS300">
        <v>0</v>
      </c>
      <c r="AT300">
        <v>0</v>
      </c>
      <c r="AU300">
        <v>0</v>
      </c>
      <c r="AV300">
        <v>0</v>
      </c>
      <c r="AW300">
        <v>0</v>
      </c>
      <c r="AX300">
        <v>0</v>
      </c>
      <c r="AY300">
        <v>0</v>
      </c>
      <c r="AZ300">
        <v>0</v>
      </c>
      <c r="BA300">
        <v>0</v>
      </c>
      <c r="BB300">
        <v>0</v>
      </c>
      <c r="BC300">
        <v>0</v>
      </c>
      <c r="BD300">
        <v>0</v>
      </c>
      <c r="BE300">
        <v>0</v>
      </c>
      <c r="BF300">
        <v>0</v>
      </c>
      <c r="BG300" s="18">
        <v>6</v>
      </c>
      <c r="BH300" s="18">
        <v>2</v>
      </c>
      <c r="BI300" s="18">
        <v>183</v>
      </c>
      <c r="BJ300" s="18">
        <v>42</v>
      </c>
      <c r="BK300" s="18">
        <v>539</v>
      </c>
      <c r="BL300" s="18">
        <v>2059</v>
      </c>
      <c r="BM300" s="18">
        <v>936</v>
      </c>
      <c r="BN300" s="18">
        <v>325</v>
      </c>
      <c r="BO300" s="18">
        <v>133</v>
      </c>
      <c r="BP300" s="18">
        <v>10928</v>
      </c>
      <c r="BQ300" s="18">
        <v>4012</v>
      </c>
      <c r="BR300" s="18">
        <v>0</v>
      </c>
      <c r="BS300" s="18">
        <v>90</v>
      </c>
      <c r="BT300" s="18">
        <v>3055</v>
      </c>
      <c r="BU300" s="18">
        <v>562</v>
      </c>
      <c r="BV300" s="18">
        <v>6669</v>
      </c>
      <c r="BW300" s="18">
        <v>58</v>
      </c>
      <c r="BX300" s="18">
        <v>4</v>
      </c>
      <c r="BY300" s="18">
        <v>2</v>
      </c>
    </row>
    <row r="301" spans="1:77" x14ac:dyDescent="0.25">
      <c r="A301" s="18" t="s">
        <v>484</v>
      </c>
      <c r="B301" s="18" t="s">
        <v>485</v>
      </c>
      <c r="C301" s="18" t="s">
        <v>753</v>
      </c>
      <c r="D301" s="1">
        <v>44739</v>
      </c>
      <c r="E301">
        <v>151</v>
      </c>
      <c r="F301">
        <v>6</v>
      </c>
      <c r="G301">
        <v>5</v>
      </c>
      <c r="H301">
        <v>0</v>
      </c>
      <c r="I301">
        <v>0</v>
      </c>
      <c r="J301">
        <v>126</v>
      </c>
      <c r="K301">
        <v>4</v>
      </c>
      <c r="L301">
        <v>4</v>
      </c>
      <c r="M301">
        <v>2</v>
      </c>
      <c r="N301">
        <v>76</v>
      </c>
      <c r="O301">
        <v>68</v>
      </c>
      <c r="P301">
        <v>2</v>
      </c>
      <c r="Q301">
        <v>1</v>
      </c>
      <c r="R301">
        <v>844</v>
      </c>
      <c r="S301">
        <v>767</v>
      </c>
      <c r="T301">
        <v>33</v>
      </c>
      <c r="U301">
        <v>7</v>
      </c>
      <c r="V301">
        <v>10</v>
      </c>
      <c r="W301">
        <v>1303</v>
      </c>
      <c r="X301">
        <v>872</v>
      </c>
      <c r="Y301">
        <v>30</v>
      </c>
      <c r="Z301">
        <v>103</v>
      </c>
      <c r="AA301">
        <v>78</v>
      </c>
      <c r="AB301">
        <v>1281</v>
      </c>
      <c r="AC301">
        <v>900</v>
      </c>
      <c r="AD301">
        <v>24</v>
      </c>
      <c r="AE301">
        <v>112</v>
      </c>
      <c r="AF301">
        <v>67</v>
      </c>
      <c r="AG301">
        <v>214</v>
      </c>
      <c r="AH301">
        <v>110</v>
      </c>
      <c r="AI301">
        <v>8</v>
      </c>
      <c r="AJ301">
        <v>29</v>
      </c>
      <c r="AK301">
        <v>18</v>
      </c>
      <c r="AL301">
        <v>110</v>
      </c>
      <c r="AM301">
        <v>105</v>
      </c>
      <c r="AN301">
        <v>2</v>
      </c>
      <c r="AO301">
        <v>1</v>
      </c>
      <c r="AP301">
        <v>0</v>
      </c>
      <c r="AQ301">
        <v>0</v>
      </c>
      <c r="AR301">
        <v>0</v>
      </c>
      <c r="AS301">
        <v>0</v>
      </c>
      <c r="AT301">
        <v>0</v>
      </c>
      <c r="AU301">
        <v>0</v>
      </c>
      <c r="AV301">
        <v>0</v>
      </c>
      <c r="AW301">
        <v>0</v>
      </c>
      <c r="AX301">
        <v>0</v>
      </c>
      <c r="AY301">
        <v>0</v>
      </c>
      <c r="AZ301">
        <v>0</v>
      </c>
      <c r="BA301">
        <v>0</v>
      </c>
      <c r="BB301">
        <v>0</v>
      </c>
      <c r="BC301">
        <v>0</v>
      </c>
      <c r="BD301">
        <v>0</v>
      </c>
      <c r="BE301">
        <v>0</v>
      </c>
      <c r="BF301">
        <v>0</v>
      </c>
      <c r="BG301" s="18">
        <v>5</v>
      </c>
      <c r="BH301" s="18">
        <v>0</v>
      </c>
      <c r="BI301" s="18">
        <v>139</v>
      </c>
      <c r="BJ301" s="18">
        <v>70</v>
      </c>
      <c r="BK301" s="18">
        <v>789</v>
      </c>
      <c r="BL301" s="18">
        <v>1046</v>
      </c>
      <c r="BM301" s="18">
        <v>1051</v>
      </c>
      <c r="BN301" s="18">
        <v>153</v>
      </c>
      <c r="BO301" s="18">
        <v>106</v>
      </c>
      <c r="BP301" s="18">
        <v>5740</v>
      </c>
      <c r="BQ301" s="18">
        <v>2766</v>
      </c>
      <c r="BR301" s="18">
        <v>0</v>
      </c>
      <c r="BS301" s="18">
        <v>78</v>
      </c>
      <c r="BT301" s="18">
        <v>240</v>
      </c>
      <c r="BU301" s="18">
        <v>1349</v>
      </c>
      <c r="BV301" s="18">
        <v>3873</v>
      </c>
      <c r="BW301" s="18">
        <v>42</v>
      </c>
      <c r="BX301" s="18">
        <v>4</v>
      </c>
      <c r="BY301" s="18">
        <v>0</v>
      </c>
    </row>
    <row r="302" spans="1:77" x14ac:dyDescent="0.25">
      <c r="A302" s="18" t="s">
        <v>444</v>
      </c>
      <c r="B302" s="18" t="s">
        <v>447</v>
      </c>
      <c r="C302" s="18" t="s">
        <v>541</v>
      </c>
      <c r="D302" s="1">
        <v>44739</v>
      </c>
      <c r="E302">
        <v>328</v>
      </c>
      <c r="F302">
        <v>11</v>
      </c>
      <c r="G302">
        <v>9</v>
      </c>
      <c r="H302">
        <v>2</v>
      </c>
      <c r="I302">
        <v>2</v>
      </c>
      <c r="J302">
        <v>276</v>
      </c>
      <c r="K302">
        <v>14</v>
      </c>
      <c r="L302">
        <v>5</v>
      </c>
      <c r="M302">
        <v>1</v>
      </c>
      <c r="N302">
        <v>56</v>
      </c>
      <c r="O302">
        <v>49</v>
      </c>
      <c r="P302">
        <v>0</v>
      </c>
      <c r="Q302">
        <v>1</v>
      </c>
      <c r="R302">
        <v>2026</v>
      </c>
      <c r="S302">
        <v>1886</v>
      </c>
      <c r="T302">
        <v>53</v>
      </c>
      <c r="U302">
        <v>10</v>
      </c>
      <c r="V302">
        <v>6</v>
      </c>
      <c r="W302">
        <v>0</v>
      </c>
      <c r="X302">
        <v>0</v>
      </c>
      <c r="Y302">
        <v>0</v>
      </c>
      <c r="Z302">
        <v>0</v>
      </c>
      <c r="AA302">
        <v>0</v>
      </c>
      <c r="AB302">
        <v>3769</v>
      </c>
      <c r="AC302">
        <v>3150</v>
      </c>
      <c r="AD302">
        <v>69</v>
      </c>
      <c r="AE302">
        <v>173</v>
      </c>
      <c r="AF302">
        <v>28</v>
      </c>
      <c r="AG302">
        <v>525</v>
      </c>
      <c r="AH302">
        <v>334</v>
      </c>
      <c r="AI302">
        <v>27</v>
      </c>
      <c r="AJ302">
        <v>5</v>
      </c>
      <c r="AK302">
        <v>33</v>
      </c>
      <c r="AL302">
        <v>96</v>
      </c>
      <c r="AM302">
        <v>90</v>
      </c>
      <c r="AN302">
        <v>3</v>
      </c>
      <c r="AO302">
        <v>1</v>
      </c>
      <c r="AP302">
        <v>0</v>
      </c>
      <c r="AQ302">
        <v>0</v>
      </c>
      <c r="AR302">
        <v>0</v>
      </c>
      <c r="AS302">
        <v>0</v>
      </c>
      <c r="AT302">
        <v>0</v>
      </c>
      <c r="AU302">
        <v>0</v>
      </c>
      <c r="AV302">
        <v>0</v>
      </c>
      <c r="AW302">
        <v>0</v>
      </c>
      <c r="AX302">
        <v>0</v>
      </c>
      <c r="AY302">
        <v>0</v>
      </c>
      <c r="AZ302">
        <v>0</v>
      </c>
      <c r="BA302">
        <v>0</v>
      </c>
      <c r="BB302">
        <v>0</v>
      </c>
      <c r="BC302">
        <v>0</v>
      </c>
      <c r="BD302">
        <v>0</v>
      </c>
      <c r="BE302">
        <v>0</v>
      </c>
      <c r="BF302">
        <v>0</v>
      </c>
      <c r="BG302" s="18">
        <v>11</v>
      </c>
      <c r="BH302" s="18">
        <v>2</v>
      </c>
      <c r="BI302" s="18">
        <v>306</v>
      </c>
      <c r="BJ302" s="18">
        <v>51</v>
      </c>
      <c r="BK302" s="18">
        <v>1944</v>
      </c>
      <c r="BL302" s="18">
        <v>0</v>
      </c>
      <c r="BM302" s="18">
        <v>3471</v>
      </c>
      <c r="BN302" s="18">
        <v>450</v>
      </c>
      <c r="BO302" s="18">
        <v>91</v>
      </c>
      <c r="BP302" s="18">
        <v>11035</v>
      </c>
      <c r="BQ302" s="18">
        <v>7669</v>
      </c>
      <c r="BR302" s="18">
        <v>0</v>
      </c>
      <c r="BS302" s="18">
        <v>252</v>
      </c>
      <c r="BT302" s="18">
        <v>266</v>
      </c>
      <c r="BU302" s="18">
        <v>1000</v>
      </c>
      <c r="BV302" s="18">
        <v>9311</v>
      </c>
      <c r="BW302" s="18">
        <v>152</v>
      </c>
      <c r="BX302" s="18">
        <v>5</v>
      </c>
      <c r="BY302" s="18">
        <v>1</v>
      </c>
    </row>
    <row r="303" spans="1:77" x14ac:dyDescent="0.25">
      <c r="A303" s="18" t="s">
        <v>444</v>
      </c>
      <c r="B303" s="18" t="s">
        <v>664</v>
      </c>
      <c r="C303" s="18" t="s">
        <v>669</v>
      </c>
      <c r="D303" s="1">
        <v>44739</v>
      </c>
      <c r="E303">
        <v>165</v>
      </c>
      <c r="F303">
        <v>7</v>
      </c>
      <c r="G303">
        <v>7</v>
      </c>
      <c r="H303">
        <v>1</v>
      </c>
      <c r="I303">
        <v>1</v>
      </c>
      <c r="J303">
        <v>134</v>
      </c>
      <c r="K303">
        <v>2</v>
      </c>
      <c r="L303">
        <v>5</v>
      </c>
      <c r="M303">
        <v>5</v>
      </c>
      <c r="N303">
        <v>21</v>
      </c>
      <c r="O303">
        <v>17</v>
      </c>
      <c r="P303">
        <v>1</v>
      </c>
      <c r="Q303">
        <v>1</v>
      </c>
      <c r="R303">
        <v>1212</v>
      </c>
      <c r="S303">
        <v>1135</v>
      </c>
      <c r="T303">
        <v>14</v>
      </c>
      <c r="U303">
        <v>11</v>
      </c>
      <c r="V303">
        <v>26</v>
      </c>
      <c r="W303">
        <v>1154</v>
      </c>
      <c r="X303">
        <v>919</v>
      </c>
      <c r="Y303">
        <v>7</v>
      </c>
      <c r="Z303">
        <v>53</v>
      </c>
      <c r="AA303">
        <v>42</v>
      </c>
      <c r="AB303">
        <v>1666</v>
      </c>
      <c r="AC303">
        <v>1358</v>
      </c>
      <c r="AD303">
        <v>7</v>
      </c>
      <c r="AE303">
        <v>70</v>
      </c>
      <c r="AF303">
        <v>66</v>
      </c>
      <c r="AG303">
        <v>161</v>
      </c>
      <c r="AH303">
        <v>90</v>
      </c>
      <c r="AI303">
        <v>2</v>
      </c>
      <c r="AJ303">
        <v>7</v>
      </c>
      <c r="AK303">
        <v>13</v>
      </c>
      <c r="AL303">
        <v>100</v>
      </c>
      <c r="AM303">
        <v>94</v>
      </c>
      <c r="AN303">
        <v>1</v>
      </c>
      <c r="AO303">
        <v>0</v>
      </c>
      <c r="AP303">
        <v>0</v>
      </c>
      <c r="AQ303">
        <v>0</v>
      </c>
      <c r="AR303">
        <v>0</v>
      </c>
      <c r="AS303">
        <v>0</v>
      </c>
      <c r="AT303">
        <v>0</v>
      </c>
      <c r="AU303">
        <v>0</v>
      </c>
      <c r="AV303">
        <v>0</v>
      </c>
      <c r="AW303">
        <v>0</v>
      </c>
      <c r="AX303">
        <v>0</v>
      </c>
      <c r="AY303">
        <v>0</v>
      </c>
      <c r="AZ303">
        <v>0</v>
      </c>
      <c r="BA303">
        <v>0</v>
      </c>
      <c r="BB303">
        <v>0</v>
      </c>
      <c r="BC303">
        <v>0</v>
      </c>
      <c r="BD303">
        <v>0</v>
      </c>
      <c r="BE303">
        <v>0</v>
      </c>
      <c r="BF303">
        <v>0</v>
      </c>
      <c r="BG303" s="18">
        <v>7</v>
      </c>
      <c r="BH303" s="18">
        <v>1</v>
      </c>
      <c r="BI303" s="18">
        <v>152</v>
      </c>
      <c r="BJ303" s="18">
        <v>18</v>
      </c>
      <c r="BK303" s="18">
        <v>1156</v>
      </c>
      <c r="BL303" s="18">
        <v>1030</v>
      </c>
      <c r="BM303" s="18">
        <v>1495</v>
      </c>
      <c r="BN303" s="18">
        <v>130</v>
      </c>
      <c r="BO303" s="18">
        <v>98</v>
      </c>
      <c r="BP303" s="18">
        <v>6542</v>
      </c>
      <c r="BQ303" s="18">
        <v>4231</v>
      </c>
      <c r="BR303" s="18">
        <v>0</v>
      </c>
      <c r="BS303" s="18">
        <v>30</v>
      </c>
      <c r="BT303" s="18">
        <v>200</v>
      </c>
      <c r="BU303" s="18">
        <v>875</v>
      </c>
      <c r="BV303" s="18">
        <v>5256</v>
      </c>
      <c r="BW303" s="18">
        <v>70</v>
      </c>
      <c r="BX303" s="18">
        <v>5</v>
      </c>
      <c r="BY303" s="18">
        <v>0</v>
      </c>
    </row>
    <row r="304" spans="1:77" x14ac:dyDescent="0.25">
      <c r="A304" s="18" t="s">
        <v>405</v>
      </c>
      <c r="B304" s="18" t="s">
        <v>673</v>
      </c>
      <c r="C304" s="18" t="s">
        <v>688</v>
      </c>
      <c r="D304" s="1">
        <v>44739</v>
      </c>
      <c r="E304">
        <v>388</v>
      </c>
      <c r="F304">
        <v>9</v>
      </c>
      <c r="G304">
        <v>7</v>
      </c>
      <c r="H304">
        <v>0</v>
      </c>
      <c r="I304">
        <v>0</v>
      </c>
      <c r="J304">
        <v>245</v>
      </c>
      <c r="K304">
        <v>18</v>
      </c>
      <c r="L304">
        <v>25</v>
      </c>
      <c r="M304">
        <v>2</v>
      </c>
      <c r="N304">
        <v>3</v>
      </c>
      <c r="O304">
        <v>2</v>
      </c>
      <c r="P304">
        <v>0</v>
      </c>
      <c r="Q304">
        <v>0</v>
      </c>
      <c r="R304">
        <v>280</v>
      </c>
      <c r="S304">
        <v>196</v>
      </c>
      <c r="T304">
        <v>23</v>
      </c>
      <c r="U304">
        <v>6</v>
      </c>
      <c r="V304">
        <v>0</v>
      </c>
      <c r="W304">
        <v>1495</v>
      </c>
      <c r="X304">
        <v>798</v>
      </c>
      <c r="Y304">
        <v>99</v>
      </c>
      <c r="Z304">
        <v>148</v>
      </c>
      <c r="AA304">
        <v>9</v>
      </c>
      <c r="AB304">
        <v>794</v>
      </c>
      <c r="AC304">
        <v>383</v>
      </c>
      <c r="AD304">
        <v>42</v>
      </c>
      <c r="AE304">
        <v>140</v>
      </c>
      <c r="AF304">
        <v>20</v>
      </c>
      <c r="AG304">
        <v>218</v>
      </c>
      <c r="AH304">
        <v>94</v>
      </c>
      <c r="AI304">
        <v>2</v>
      </c>
      <c r="AJ304">
        <v>31</v>
      </c>
      <c r="AK304">
        <v>18</v>
      </c>
      <c r="AL304">
        <v>17</v>
      </c>
      <c r="AM304">
        <v>14</v>
      </c>
      <c r="AN304">
        <v>0</v>
      </c>
      <c r="AO304">
        <v>1</v>
      </c>
      <c r="AP304">
        <v>0</v>
      </c>
      <c r="AQ304">
        <v>0</v>
      </c>
      <c r="AR304">
        <v>1</v>
      </c>
      <c r="AS304">
        <v>0</v>
      </c>
      <c r="AT304">
        <v>0</v>
      </c>
      <c r="AU304">
        <v>0</v>
      </c>
      <c r="AV304">
        <v>0</v>
      </c>
      <c r="AW304">
        <v>0</v>
      </c>
      <c r="AX304">
        <v>0</v>
      </c>
      <c r="AY304">
        <v>0</v>
      </c>
      <c r="AZ304">
        <v>0</v>
      </c>
      <c r="BA304">
        <v>0</v>
      </c>
      <c r="BB304">
        <v>0</v>
      </c>
      <c r="BC304">
        <v>0</v>
      </c>
      <c r="BD304">
        <v>0</v>
      </c>
      <c r="BE304">
        <v>0</v>
      </c>
      <c r="BF304">
        <v>0</v>
      </c>
      <c r="BG304" s="18">
        <v>8</v>
      </c>
      <c r="BH304" s="18">
        <v>0</v>
      </c>
      <c r="BI304" s="18">
        <v>335</v>
      </c>
      <c r="BJ304" s="18">
        <v>3</v>
      </c>
      <c r="BK304" s="18">
        <v>243</v>
      </c>
      <c r="BL304" s="18">
        <v>1178</v>
      </c>
      <c r="BM304" s="18">
        <v>567</v>
      </c>
      <c r="BN304" s="18">
        <v>152</v>
      </c>
      <c r="BO304" s="18">
        <v>16</v>
      </c>
      <c r="BP304" s="18">
        <v>5689</v>
      </c>
      <c r="BQ304" s="18">
        <v>1834</v>
      </c>
      <c r="BR304" s="18">
        <v>0</v>
      </c>
      <c r="BS304" s="18">
        <v>78</v>
      </c>
      <c r="BT304" s="18">
        <v>916</v>
      </c>
      <c r="BU304" s="18">
        <v>998</v>
      </c>
      <c r="BV304" s="18">
        <v>3448</v>
      </c>
      <c r="BW304" s="18">
        <v>29</v>
      </c>
      <c r="BX304" s="18">
        <v>5</v>
      </c>
      <c r="BY304" s="18">
        <v>0</v>
      </c>
    </row>
    <row r="305" spans="1:77" x14ac:dyDescent="0.25">
      <c r="A305" s="18" t="s">
        <v>405</v>
      </c>
      <c r="B305" s="18" t="s">
        <v>673</v>
      </c>
      <c r="C305" s="18" t="s">
        <v>692</v>
      </c>
      <c r="D305" s="1">
        <v>44739</v>
      </c>
      <c r="E305">
        <v>114</v>
      </c>
      <c r="F305">
        <v>10</v>
      </c>
      <c r="G305">
        <v>8</v>
      </c>
      <c r="H305">
        <v>0</v>
      </c>
      <c r="I305">
        <v>0</v>
      </c>
      <c r="J305">
        <v>79</v>
      </c>
      <c r="K305">
        <v>4</v>
      </c>
      <c r="L305">
        <v>12</v>
      </c>
      <c r="M305">
        <v>1</v>
      </c>
      <c r="N305">
        <v>0</v>
      </c>
      <c r="O305">
        <v>0</v>
      </c>
      <c r="P305">
        <v>0</v>
      </c>
      <c r="Q305">
        <v>0</v>
      </c>
      <c r="R305">
        <v>508</v>
      </c>
      <c r="S305">
        <v>406</v>
      </c>
      <c r="T305">
        <v>18</v>
      </c>
      <c r="U305">
        <v>30</v>
      </c>
      <c r="V305">
        <v>10</v>
      </c>
      <c r="W305">
        <v>1478</v>
      </c>
      <c r="X305">
        <v>924</v>
      </c>
      <c r="Y305">
        <v>43</v>
      </c>
      <c r="Z305">
        <v>151</v>
      </c>
      <c r="AA305">
        <v>35</v>
      </c>
      <c r="AB305">
        <v>1127</v>
      </c>
      <c r="AC305">
        <v>604</v>
      </c>
      <c r="AD305">
        <v>9</v>
      </c>
      <c r="AE305">
        <v>80</v>
      </c>
      <c r="AF305">
        <v>223</v>
      </c>
      <c r="AG305">
        <v>194</v>
      </c>
      <c r="AH305">
        <v>73</v>
      </c>
      <c r="AI305">
        <v>2</v>
      </c>
      <c r="AJ305">
        <v>27</v>
      </c>
      <c r="AK305">
        <v>12</v>
      </c>
      <c r="AL305">
        <v>88</v>
      </c>
      <c r="AM305">
        <v>75</v>
      </c>
      <c r="AN305">
        <v>3</v>
      </c>
      <c r="AO305">
        <v>0</v>
      </c>
      <c r="AP305">
        <v>1</v>
      </c>
      <c r="AQ305">
        <v>0</v>
      </c>
      <c r="AR305">
        <v>0</v>
      </c>
      <c r="AS305">
        <v>0</v>
      </c>
      <c r="AT305">
        <v>0</v>
      </c>
      <c r="AU305">
        <v>0</v>
      </c>
      <c r="AV305">
        <v>0</v>
      </c>
      <c r="AW305">
        <v>0</v>
      </c>
      <c r="AX305">
        <v>0</v>
      </c>
      <c r="AY305">
        <v>0</v>
      </c>
      <c r="AZ305">
        <v>0</v>
      </c>
      <c r="BA305">
        <v>0</v>
      </c>
      <c r="BB305">
        <v>0</v>
      </c>
      <c r="BC305">
        <v>0</v>
      </c>
      <c r="BD305">
        <v>0</v>
      </c>
      <c r="BE305">
        <v>0</v>
      </c>
      <c r="BF305">
        <v>0</v>
      </c>
      <c r="BG305" s="18">
        <v>10</v>
      </c>
      <c r="BH305" s="18">
        <v>0</v>
      </c>
      <c r="BI305" s="18">
        <v>95</v>
      </c>
      <c r="BJ305" s="18">
        <v>0</v>
      </c>
      <c r="BK305" s="18">
        <v>444</v>
      </c>
      <c r="BL305" s="18">
        <v>1198</v>
      </c>
      <c r="BM305" s="18">
        <v>792</v>
      </c>
      <c r="BN305" s="18">
        <v>136</v>
      </c>
      <c r="BO305" s="18">
        <v>81</v>
      </c>
      <c r="BP305" s="18">
        <v>6716</v>
      </c>
      <c r="BQ305" s="18">
        <v>2255</v>
      </c>
      <c r="BR305" s="18">
        <v>0</v>
      </c>
      <c r="BS305" s="18">
        <v>41</v>
      </c>
      <c r="BT305" s="18">
        <v>569</v>
      </c>
      <c r="BU305" s="18">
        <v>2068</v>
      </c>
      <c r="BV305" s="18">
        <v>3781</v>
      </c>
      <c r="BW305" s="18">
        <v>30</v>
      </c>
      <c r="BX305" s="18">
        <v>5</v>
      </c>
      <c r="BY305" s="18">
        <v>0</v>
      </c>
    </row>
    <row r="306" spans="1:77" x14ac:dyDescent="0.25">
      <c r="A306" s="18" t="s">
        <v>463</v>
      </c>
      <c r="B306" s="18" t="s">
        <v>478</v>
      </c>
      <c r="C306" s="18" t="s">
        <v>479</v>
      </c>
      <c r="D306" s="1">
        <v>44739</v>
      </c>
      <c r="E306">
        <v>158</v>
      </c>
      <c r="F306">
        <v>8</v>
      </c>
      <c r="G306">
        <v>7</v>
      </c>
      <c r="H306">
        <v>3</v>
      </c>
      <c r="I306">
        <v>2</v>
      </c>
      <c r="J306">
        <v>107</v>
      </c>
      <c r="K306">
        <v>10</v>
      </c>
      <c r="L306">
        <v>10</v>
      </c>
      <c r="M306">
        <v>1</v>
      </c>
      <c r="N306">
        <v>21</v>
      </c>
      <c r="O306">
        <v>19</v>
      </c>
      <c r="P306">
        <v>0</v>
      </c>
      <c r="Q306">
        <v>0</v>
      </c>
      <c r="R306">
        <v>753</v>
      </c>
      <c r="S306">
        <v>586</v>
      </c>
      <c r="T306">
        <v>59</v>
      </c>
      <c r="U306">
        <v>37</v>
      </c>
      <c r="V306">
        <v>3</v>
      </c>
      <c r="W306">
        <v>1893</v>
      </c>
      <c r="X306">
        <v>1127</v>
      </c>
      <c r="Y306">
        <v>44</v>
      </c>
      <c r="Z306">
        <v>248</v>
      </c>
      <c r="AA306">
        <v>12</v>
      </c>
      <c r="AB306">
        <v>1402</v>
      </c>
      <c r="AC306">
        <v>700</v>
      </c>
      <c r="AD306">
        <v>97</v>
      </c>
      <c r="AE306">
        <v>288</v>
      </c>
      <c r="AF306">
        <v>22</v>
      </c>
      <c r="AG306">
        <v>266</v>
      </c>
      <c r="AH306">
        <v>106</v>
      </c>
      <c r="AI306">
        <v>7</v>
      </c>
      <c r="AJ306">
        <v>44</v>
      </c>
      <c r="AK306">
        <v>8</v>
      </c>
      <c r="AL306">
        <v>131</v>
      </c>
      <c r="AM306">
        <v>117</v>
      </c>
      <c r="AN306">
        <v>4</v>
      </c>
      <c r="AO306">
        <v>4</v>
      </c>
      <c r="AP306">
        <v>1</v>
      </c>
      <c r="AQ306">
        <v>0</v>
      </c>
      <c r="AR306">
        <v>0</v>
      </c>
      <c r="AS306">
        <v>0</v>
      </c>
      <c r="AT306">
        <v>0</v>
      </c>
      <c r="AU306">
        <v>0</v>
      </c>
      <c r="AV306">
        <v>1</v>
      </c>
      <c r="AW306">
        <v>0</v>
      </c>
      <c r="AX306">
        <v>0</v>
      </c>
      <c r="AY306">
        <v>0</v>
      </c>
      <c r="AZ306">
        <v>0</v>
      </c>
      <c r="BA306">
        <v>0</v>
      </c>
      <c r="BB306">
        <v>0</v>
      </c>
      <c r="BC306">
        <v>0</v>
      </c>
      <c r="BD306">
        <v>0</v>
      </c>
      <c r="BE306">
        <v>0</v>
      </c>
      <c r="BF306">
        <v>0</v>
      </c>
      <c r="BG306" s="18">
        <v>7</v>
      </c>
      <c r="BH306" s="18">
        <v>2</v>
      </c>
      <c r="BI306" s="18">
        <v>130</v>
      </c>
      <c r="BJ306" s="18">
        <v>20</v>
      </c>
      <c r="BK306" s="18">
        <v>640</v>
      </c>
      <c r="BL306" s="18">
        <v>1509</v>
      </c>
      <c r="BM306" s="18">
        <v>957</v>
      </c>
      <c r="BN306" s="18">
        <v>187</v>
      </c>
      <c r="BO306" s="18">
        <v>121</v>
      </c>
      <c r="BP306" s="18">
        <v>8914</v>
      </c>
      <c r="BQ306" s="18">
        <v>2956</v>
      </c>
      <c r="BR306" s="18">
        <v>0</v>
      </c>
      <c r="BS306" s="18">
        <v>434</v>
      </c>
      <c r="BT306" s="18">
        <v>2800</v>
      </c>
      <c r="BU306" s="18">
        <v>349</v>
      </c>
      <c r="BV306" s="18">
        <v>4963</v>
      </c>
      <c r="BW306" s="18">
        <v>35</v>
      </c>
      <c r="BX306" s="18">
        <v>5</v>
      </c>
      <c r="BY306" s="18">
        <v>1</v>
      </c>
    </row>
    <row r="307" spans="1:77" x14ac:dyDescent="0.25">
      <c r="A307" s="18" t="s">
        <v>571</v>
      </c>
      <c r="B307" s="18" t="s">
        <v>572</v>
      </c>
      <c r="C307" s="18" t="s">
        <v>720</v>
      </c>
      <c r="D307" s="1">
        <v>44739</v>
      </c>
      <c r="E307">
        <v>124</v>
      </c>
      <c r="F307">
        <v>11</v>
      </c>
      <c r="G307">
        <v>10</v>
      </c>
      <c r="H307">
        <v>3</v>
      </c>
      <c r="I307">
        <v>3</v>
      </c>
      <c r="J307">
        <v>94</v>
      </c>
      <c r="K307">
        <v>4</v>
      </c>
      <c r="L307">
        <v>11</v>
      </c>
      <c r="M307">
        <v>1</v>
      </c>
      <c r="N307">
        <v>60</v>
      </c>
      <c r="O307">
        <v>56</v>
      </c>
      <c r="P307">
        <v>1</v>
      </c>
      <c r="Q307">
        <v>0</v>
      </c>
      <c r="R307">
        <v>393</v>
      </c>
      <c r="S307">
        <v>318</v>
      </c>
      <c r="T307">
        <v>18</v>
      </c>
      <c r="U307">
        <v>2</v>
      </c>
      <c r="V307">
        <v>6</v>
      </c>
      <c r="W307">
        <v>1648</v>
      </c>
      <c r="X307">
        <v>1048</v>
      </c>
      <c r="Y307">
        <v>36</v>
      </c>
      <c r="Z307">
        <v>171</v>
      </c>
      <c r="AA307">
        <v>15</v>
      </c>
      <c r="AB307">
        <v>788</v>
      </c>
      <c r="AC307">
        <v>441</v>
      </c>
      <c r="AD307">
        <v>31</v>
      </c>
      <c r="AE307">
        <v>141</v>
      </c>
      <c r="AF307">
        <v>25</v>
      </c>
      <c r="AG307">
        <v>170</v>
      </c>
      <c r="AH307">
        <v>74</v>
      </c>
      <c r="AI307">
        <v>4</v>
      </c>
      <c r="AJ307">
        <v>30</v>
      </c>
      <c r="AK307">
        <v>10</v>
      </c>
      <c r="AL307">
        <v>88</v>
      </c>
      <c r="AM307">
        <v>72</v>
      </c>
      <c r="AN307">
        <v>7</v>
      </c>
      <c r="AO307">
        <v>0</v>
      </c>
      <c r="AP307">
        <v>1</v>
      </c>
      <c r="AQ307">
        <v>0</v>
      </c>
      <c r="AR307">
        <v>0</v>
      </c>
      <c r="AS307">
        <v>0</v>
      </c>
      <c r="AT307">
        <v>0</v>
      </c>
      <c r="AU307">
        <v>0</v>
      </c>
      <c r="AV307">
        <v>0</v>
      </c>
      <c r="AW307">
        <v>0</v>
      </c>
      <c r="AX307">
        <v>0</v>
      </c>
      <c r="AY307">
        <v>0</v>
      </c>
      <c r="AZ307">
        <v>0</v>
      </c>
      <c r="BA307">
        <v>0</v>
      </c>
      <c r="BB307">
        <v>0</v>
      </c>
      <c r="BC307">
        <v>0</v>
      </c>
      <c r="BD307">
        <v>0</v>
      </c>
      <c r="BE307">
        <v>0</v>
      </c>
      <c r="BF307">
        <v>0</v>
      </c>
      <c r="BG307" s="18">
        <v>11</v>
      </c>
      <c r="BH307" s="18">
        <v>3</v>
      </c>
      <c r="BI307" s="18">
        <v>106</v>
      </c>
      <c r="BJ307" s="18">
        <v>58</v>
      </c>
      <c r="BK307" s="18">
        <v>352</v>
      </c>
      <c r="BL307" s="18">
        <v>1361</v>
      </c>
      <c r="BM307" s="18">
        <v>561</v>
      </c>
      <c r="BN307" s="18">
        <v>120</v>
      </c>
      <c r="BO307" s="18">
        <v>76</v>
      </c>
      <c r="BP307" s="18">
        <v>7255</v>
      </c>
      <c r="BQ307" s="18">
        <v>2663</v>
      </c>
      <c r="BR307" s="18">
        <v>0</v>
      </c>
      <c r="BS307" s="18">
        <v>75</v>
      </c>
      <c r="BT307" s="18">
        <v>2139</v>
      </c>
      <c r="BU307" s="18">
        <v>468</v>
      </c>
      <c r="BV307" s="18">
        <v>4198</v>
      </c>
      <c r="BW307" s="18">
        <v>34</v>
      </c>
      <c r="BX307" s="18">
        <v>5</v>
      </c>
      <c r="BY307" s="18">
        <v>1</v>
      </c>
    </row>
    <row r="308" spans="1:77" x14ac:dyDescent="0.25">
      <c r="A308" s="18" t="s">
        <v>444</v>
      </c>
      <c r="B308" s="18" t="s">
        <v>447</v>
      </c>
      <c r="C308" s="18" t="s">
        <v>534</v>
      </c>
      <c r="D308" s="1">
        <v>44739</v>
      </c>
      <c r="E308">
        <v>222</v>
      </c>
      <c r="F308">
        <v>9</v>
      </c>
      <c r="G308">
        <v>9</v>
      </c>
      <c r="H308">
        <v>8</v>
      </c>
      <c r="I308">
        <v>8</v>
      </c>
      <c r="J308">
        <v>207</v>
      </c>
      <c r="K308">
        <v>2</v>
      </c>
      <c r="L308">
        <v>2</v>
      </c>
      <c r="M308">
        <v>3</v>
      </c>
      <c r="N308">
        <v>114</v>
      </c>
      <c r="O308">
        <v>112</v>
      </c>
      <c r="P308">
        <v>1</v>
      </c>
      <c r="Q308">
        <v>0</v>
      </c>
      <c r="R308">
        <v>2207</v>
      </c>
      <c r="S308">
        <v>2130</v>
      </c>
      <c r="T308">
        <v>21</v>
      </c>
      <c r="U308">
        <v>5</v>
      </c>
      <c r="V308">
        <v>19</v>
      </c>
      <c r="W308">
        <v>1258</v>
      </c>
      <c r="X308">
        <v>1062</v>
      </c>
      <c r="Y308">
        <v>26</v>
      </c>
      <c r="Z308">
        <v>23</v>
      </c>
      <c r="AA308">
        <v>23</v>
      </c>
      <c r="AB308">
        <v>2212</v>
      </c>
      <c r="AC308">
        <v>1971</v>
      </c>
      <c r="AD308">
        <v>26</v>
      </c>
      <c r="AE308">
        <v>13</v>
      </c>
      <c r="AF308">
        <v>50</v>
      </c>
      <c r="AG308">
        <v>302</v>
      </c>
      <c r="AH308">
        <v>217</v>
      </c>
      <c r="AI308">
        <v>6</v>
      </c>
      <c r="AJ308">
        <v>5</v>
      </c>
      <c r="AK308">
        <v>13</v>
      </c>
      <c r="AL308">
        <v>68</v>
      </c>
      <c r="AM308">
        <v>66</v>
      </c>
      <c r="AN308">
        <v>1</v>
      </c>
      <c r="AO308">
        <v>0</v>
      </c>
      <c r="AP308">
        <v>0</v>
      </c>
      <c r="AQ308">
        <v>0</v>
      </c>
      <c r="AR308">
        <v>0</v>
      </c>
      <c r="AS308">
        <v>0</v>
      </c>
      <c r="AT308">
        <v>0</v>
      </c>
      <c r="AU308">
        <v>0</v>
      </c>
      <c r="AV308">
        <v>0</v>
      </c>
      <c r="AW308">
        <v>0</v>
      </c>
      <c r="AX308">
        <v>0</v>
      </c>
      <c r="AY308">
        <v>0</v>
      </c>
      <c r="AZ308">
        <v>0</v>
      </c>
      <c r="BA308">
        <v>0</v>
      </c>
      <c r="BB308">
        <v>0</v>
      </c>
      <c r="BC308">
        <v>0</v>
      </c>
      <c r="BD308">
        <v>0</v>
      </c>
      <c r="BE308">
        <v>0</v>
      </c>
      <c r="BF308">
        <v>0</v>
      </c>
      <c r="BG308" s="18">
        <v>9</v>
      </c>
      <c r="BH308" s="18">
        <v>8</v>
      </c>
      <c r="BI308" s="18">
        <v>214</v>
      </c>
      <c r="BJ308" s="18">
        <v>113</v>
      </c>
      <c r="BK308" s="18">
        <v>2158</v>
      </c>
      <c r="BL308" s="18">
        <v>1164</v>
      </c>
      <c r="BM308" s="18">
        <v>2105</v>
      </c>
      <c r="BN308" s="18">
        <v>271</v>
      </c>
      <c r="BO308" s="18">
        <v>67</v>
      </c>
      <c r="BP308" s="18">
        <v>8404</v>
      </c>
      <c r="BQ308" s="18">
        <v>6602</v>
      </c>
      <c r="BR308" s="18">
        <v>0</v>
      </c>
      <c r="BS308" s="18">
        <v>155</v>
      </c>
      <c r="BT308" s="18">
        <v>47</v>
      </c>
      <c r="BU308" s="18">
        <v>499</v>
      </c>
      <c r="BV308" s="18">
        <v>7584</v>
      </c>
      <c r="BW308" s="18">
        <v>118</v>
      </c>
      <c r="BX308" s="18">
        <v>6</v>
      </c>
      <c r="BY308" s="18">
        <v>7</v>
      </c>
    </row>
    <row r="309" spans="1:77" x14ac:dyDescent="0.25">
      <c r="A309" s="18" t="s">
        <v>405</v>
      </c>
      <c r="B309" s="18" t="s">
        <v>451</v>
      </c>
      <c r="C309" s="18" t="s">
        <v>564</v>
      </c>
      <c r="D309" s="1">
        <v>44739</v>
      </c>
      <c r="E309">
        <v>166</v>
      </c>
      <c r="F309">
        <v>8</v>
      </c>
      <c r="G309">
        <v>8</v>
      </c>
      <c r="H309">
        <v>2</v>
      </c>
      <c r="I309">
        <v>2</v>
      </c>
      <c r="J309">
        <v>112</v>
      </c>
      <c r="K309">
        <v>5</v>
      </c>
      <c r="L309">
        <v>13</v>
      </c>
      <c r="M309">
        <v>6</v>
      </c>
      <c r="N309">
        <v>2</v>
      </c>
      <c r="O309">
        <v>2</v>
      </c>
      <c r="P309">
        <v>0</v>
      </c>
      <c r="Q309">
        <v>0</v>
      </c>
      <c r="R309">
        <v>645</v>
      </c>
      <c r="S309">
        <v>482</v>
      </c>
      <c r="T309">
        <v>24</v>
      </c>
      <c r="U309">
        <v>49</v>
      </c>
      <c r="V309">
        <v>11</v>
      </c>
      <c r="W309">
        <v>1851</v>
      </c>
      <c r="X309">
        <v>1051</v>
      </c>
      <c r="Y309">
        <v>14</v>
      </c>
      <c r="Z309">
        <v>253</v>
      </c>
      <c r="AA309">
        <v>67</v>
      </c>
      <c r="AB309">
        <v>1042</v>
      </c>
      <c r="AC309">
        <v>547</v>
      </c>
      <c r="AD309">
        <v>10</v>
      </c>
      <c r="AE309">
        <v>48</v>
      </c>
      <c r="AF309">
        <v>193</v>
      </c>
      <c r="AG309">
        <v>267</v>
      </c>
      <c r="AH309">
        <v>119</v>
      </c>
      <c r="AI309">
        <v>7</v>
      </c>
      <c r="AJ309">
        <v>10</v>
      </c>
      <c r="AK309">
        <v>47</v>
      </c>
      <c r="AL309">
        <v>84</v>
      </c>
      <c r="AM309">
        <v>63</v>
      </c>
      <c r="AN309">
        <v>3</v>
      </c>
      <c r="AO309">
        <v>4</v>
      </c>
      <c r="AP309">
        <v>2</v>
      </c>
      <c r="AQ309">
        <v>0</v>
      </c>
      <c r="AR309">
        <v>0</v>
      </c>
      <c r="AS309">
        <v>0</v>
      </c>
      <c r="AT309">
        <v>0</v>
      </c>
      <c r="AU309">
        <v>0</v>
      </c>
      <c r="AV309">
        <v>0</v>
      </c>
      <c r="AW309">
        <v>0</v>
      </c>
      <c r="AX309">
        <v>0</v>
      </c>
      <c r="AY309">
        <v>0</v>
      </c>
      <c r="AZ309">
        <v>0</v>
      </c>
      <c r="BA309">
        <v>0</v>
      </c>
      <c r="BB309">
        <v>0</v>
      </c>
      <c r="BC309">
        <v>0</v>
      </c>
      <c r="BD309">
        <v>0</v>
      </c>
      <c r="BE309">
        <v>0</v>
      </c>
      <c r="BF309">
        <v>0</v>
      </c>
      <c r="BG309" s="18">
        <v>8</v>
      </c>
      <c r="BH309" s="18">
        <v>2</v>
      </c>
      <c r="BI309" s="18">
        <v>138</v>
      </c>
      <c r="BJ309" s="18">
        <v>2</v>
      </c>
      <c r="BK309" s="18">
        <v>546</v>
      </c>
      <c r="BL309" s="18">
        <v>1455</v>
      </c>
      <c r="BM309" s="18">
        <v>755</v>
      </c>
      <c r="BN309" s="18">
        <v>192</v>
      </c>
      <c r="BO309" s="18">
        <v>75</v>
      </c>
      <c r="BP309" s="18">
        <v>7263</v>
      </c>
      <c r="BQ309" s="18">
        <v>2378</v>
      </c>
      <c r="BR309" s="18">
        <v>0</v>
      </c>
      <c r="BS309" s="18">
        <v>71</v>
      </c>
      <c r="BT309" s="18">
        <v>184</v>
      </c>
      <c r="BU309" s="18">
        <v>2684</v>
      </c>
      <c r="BV309" s="18">
        <v>4006</v>
      </c>
      <c r="BW309" s="18">
        <v>42</v>
      </c>
      <c r="BX309" s="18">
        <v>6</v>
      </c>
      <c r="BY309" s="18">
        <v>2</v>
      </c>
    </row>
    <row r="310" spans="1:77" x14ac:dyDescent="0.25">
      <c r="A310" s="18" t="s">
        <v>571</v>
      </c>
      <c r="B310" s="18" t="s">
        <v>572</v>
      </c>
      <c r="C310" s="18" t="s">
        <v>607</v>
      </c>
      <c r="D310" s="1">
        <v>44739</v>
      </c>
      <c r="E310">
        <v>229</v>
      </c>
      <c r="F310">
        <v>11</v>
      </c>
      <c r="G310">
        <v>11</v>
      </c>
      <c r="H310">
        <v>6</v>
      </c>
      <c r="I310">
        <v>6</v>
      </c>
      <c r="J310">
        <v>162</v>
      </c>
      <c r="K310">
        <v>5</v>
      </c>
      <c r="L310">
        <v>20</v>
      </c>
      <c r="M310">
        <v>4</v>
      </c>
      <c r="N310">
        <v>47</v>
      </c>
      <c r="O310">
        <v>38</v>
      </c>
      <c r="P310">
        <v>1</v>
      </c>
      <c r="Q310">
        <v>1</v>
      </c>
      <c r="R310">
        <v>556</v>
      </c>
      <c r="S310">
        <v>427</v>
      </c>
      <c r="T310">
        <v>16</v>
      </c>
      <c r="U310">
        <v>44</v>
      </c>
      <c r="V310">
        <v>8</v>
      </c>
      <c r="W310">
        <v>2197</v>
      </c>
      <c r="X310">
        <v>1316</v>
      </c>
      <c r="Y310">
        <v>39</v>
      </c>
      <c r="Z310">
        <v>182</v>
      </c>
      <c r="AA310">
        <v>88</v>
      </c>
      <c r="AB310">
        <v>1202</v>
      </c>
      <c r="AC310">
        <v>741</v>
      </c>
      <c r="AD310">
        <v>14</v>
      </c>
      <c r="AE310">
        <v>185</v>
      </c>
      <c r="AF310">
        <v>43</v>
      </c>
      <c r="AG310">
        <v>421</v>
      </c>
      <c r="AH310">
        <v>185</v>
      </c>
      <c r="AI310">
        <v>4</v>
      </c>
      <c r="AJ310">
        <v>59</v>
      </c>
      <c r="AK310">
        <v>21</v>
      </c>
      <c r="AL310">
        <v>138</v>
      </c>
      <c r="AM310">
        <v>113</v>
      </c>
      <c r="AN310">
        <v>6</v>
      </c>
      <c r="AO310">
        <v>3</v>
      </c>
      <c r="AP310">
        <v>1</v>
      </c>
      <c r="AQ310">
        <v>0</v>
      </c>
      <c r="AR310">
        <v>0</v>
      </c>
      <c r="AS310">
        <v>0</v>
      </c>
      <c r="AT310">
        <v>0</v>
      </c>
      <c r="AU310">
        <v>0</v>
      </c>
      <c r="AV310">
        <v>0</v>
      </c>
      <c r="AW310">
        <v>0</v>
      </c>
      <c r="AX310">
        <v>0</v>
      </c>
      <c r="AY310">
        <v>0</v>
      </c>
      <c r="AZ310">
        <v>0</v>
      </c>
      <c r="BA310">
        <v>0</v>
      </c>
      <c r="BB310">
        <v>0</v>
      </c>
      <c r="BC310">
        <v>1</v>
      </c>
      <c r="BD310">
        <v>0</v>
      </c>
      <c r="BE310">
        <v>0</v>
      </c>
      <c r="BF310">
        <v>0</v>
      </c>
      <c r="BG310" s="18">
        <v>11</v>
      </c>
      <c r="BH310" s="18">
        <v>6</v>
      </c>
      <c r="BI310" s="18">
        <v>195</v>
      </c>
      <c r="BJ310" s="18">
        <v>42</v>
      </c>
      <c r="BK310" s="18">
        <v>479</v>
      </c>
      <c r="BL310" s="18">
        <v>1804</v>
      </c>
      <c r="BM310" s="18">
        <v>919</v>
      </c>
      <c r="BN310" s="18">
        <v>303</v>
      </c>
      <c r="BO310" s="18">
        <v>124</v>
      </c>
      <c r="BP310" s="18">
        <v>9377</v>
      </c>
      <c r="BQ310" s="18">
        <v>3607</v>
      </c>
      <c r="BR310" s="18">
        <v>0</v>
      </c>
      <c r="BS310" s="18">
        <v>73</v>
      </c>
      <c r="BT310" s="18">
        <v>2381</v>
      </c>
      <c r="BU310" s="18">
        <v>559</v>
      </c>
      <c r="BV310" s="18">
        <v>5934</v>
      </c>
      <c r="BW310" s="18">
        <v>42</v>
      </c>
      <c r="BX310" s="18">
        <v>6</v>
      </c>
      <c r="BY310" s="18">
        <v>2</v>
      </c>
    </row>
    <row r="311" spans="1:77" x14ac:dyDescent="0.25">
      <c r="A311" s="18" t="s">
        <v>484</v>
      </c>
      <c r="B311" s="18" t="s">
        <v>485</v>
      </c>
      <c r="C311" s="18" t="s">
        <v>624</v>
      </c>
      <c r="D311" s="1">
        <v>44739</v>
      </c>
      <c r="E311">
        <v>243</v>
      </c>
      <c r="F311">
        <v>9</v>
      </c>
      <c r="G311">
        <v>9</v>
      </c>
      <c r="J311">
        <v>209</v>
      </c>
      <c r="K311">
        <v>2</v>
      </c>
      <c r="M311">
        <v>12</v>
      </c>
      <c r="N311">
        <v>38</v>
      </c>
      <c r="O311">
        <v>34</v>
      </c>
      <c r="P311">
        <v>1</v>
      </c>
      <c r="R311">
        <v>1484</v>
      </c>
      <c r="S311">
        <v>1334</v>
      </c>
      <c r="T311">
        <v>63</v>
      </c>
      <c r="V311">
        <v>27</v>
      </c>
      <c r="W311">
        <v>2123</v>
      </c>
      <c r="X311">
        <v>1498</v>
      </c>
      <c r="Y311">
        <v>44</v>
      </c>
      <c r="Z311">
        <v>11</v>
      </c>
      <c r="AA311">
        <v>201</v>
      </c>
      <c r="AB311">
        <v>2613</v>
      </c>
      <c r="AC311">
        <v>2056</v>
      </c>
      <c r="AD311">
        <v>37</v>
      </c>
      <c r="AE311">
        <v>2</v>
      </c>
      <c r="AF311">
        <v>214</v>
      </c>
      <c r="AG311">
        <v>268</v>
      </c>
      <c r="AH311">
        <v>157</v>
      </c>
      <c r="AI311">
        <v>8</v>
      </c>
      <c r="AJ311">
        <v>4</v>
      </c>
      <c r="AK311">
        <v>37</v>
      </c>
      <c r="AL311">
        <v>174</v>
      </c>
      <c r="AM311">
        <v>157</v>
      </c>
      <c r="AN311">
        <v>3</v>
      </c>
      <c r="AO311">
        <v>1</v>
      </c>
      <c r="AP311">
        <v>2</v>
      </c>
      <c r="BA311">
        <v>1</v>
      </c>
      <c r="BG311" s="18">
        <v>9</v>
      </c>
      <c r="BH311" s="18"/>
      <c r="BI311" s="18">
        <v>227</v>
      </c>
      <c r="BJ311" s="18">
        <v>36</v>
      </c>
      <c r="BK311" s="18">
        <v>1384</v>
      </c>
      <c r="BL311" s="18">
        <v>1815</v>
      </c>
      <c r="BM311" s="18">
        <v>2319</v>
      </c>
      <c r="BN311" s="18">
        <v>210</v>
      </c>
      <c r="BO311" s="18">
        <v>162</v>
      </c>
      <c r="BP311" s="18">
        <v>9024</v>
      </c>
      <c r="BQ311" s="18">
        <v>5471</v>
      </c>
      <c r="BR311" s="18"/>
      <c r="BS311" s="18">
        <v>132</v>
      </c>
      <c r="BT311" s="18">
        <v>42</v>
      </c>
      <c r="BU311" s="18">
        <v>1574</v>
      </c>
      <c r="BV311" s="18">
        <v>7039</v>
      </c>
      <c r="BW311" s="18">
        <v>72</v>
      </c>
      <c r="BX311" s="18">
        <v>6</v>
      </c>
      <c r="BY311" s="18"/>
    </row>
    <row r="312" spans="1:77" x14ac:dyDescent="0.25">
      <c r="A312" s="18" t="s">
        <v>484</v>
      </c>
      <c r="B312" s="18" t="s">
        <v>485</v>
      </c>
      <c r="C312" s="18" t="s">
        <v>758</v>
      </c>
      <c r="D312" s="1">
        <v>44739</v>
      </c>
      <c r="E312">
        <v>220</v>
      </c>
      <c r="F312">
        <v>16</v>
      </c>
      <c r="G312">
        <v>12</v>
      </c>
      <c r="H312">
        <v>4</v>
      </c>
      <c r="I312">
        <v>4</v>
      </c>
      <c r="J312">
        <v>163</v>
      </c>
      <c r="K312">
        <v>7</v>
      </c>
      <c r="L312">
        <v>10</v>
      </c>
      <c r="M312">
        <v>1</v>
      </c>
      <c r="N312">
        <v>74</v>
      </c>
      <c r="O312">
        <v>67</v>
      </c>
      <c r="P312">
        <v>2</v>
      </c>
      <c r="Q312">
        <v>0</v>
      </c>
      <c r="R312">
        <v>1231</v>
      </c>
      <c r="S312">
        <v>1093</v>
      </c>
      <c r="T312">
        <v>57</v>
      </c>
      <c r="U312">
        <v>20</v>
      </c>
      <c r="V312">
        <v>2</v>
      </c>
      <c r="W312">
        <v>1897</v>
      </c>
      <c r="X312">
        <v>1232</v>
      </c>
      <c r="Y312">
        <v>82</v>
      </c>
      <c r="Z312">
        <v>187</v>
      </c>
      <c r="AA312">
        <v>63</v>
      </c>
      <c r="AB312">
        <v>2158</v>
      </c>
      <c r="AC312">
        <v>1508</v>
      </c>
      <c r="AD312">
        <v>56</v>
      </c>
      <c r="AE312">
        <v>225</v>
      </c>
      <c r="AF312">
        <v>50</v>
      </c>
      <c r="AG312">
        <v>280</v>
      </c>
      <c r="AH312">
        <v>127</v>
      </c>
      <c r="AI312">
        <v>15</v>
      </c>
      <c r="AJ312">
        <v>26</v>
      </c>
      <c r="AK312">
        <v>24</v>
      </c>
      <c r="AL312">
        <v>181</v>
      </c>
      <c r="AM312">
        <v>152</v>
      </c>
      <c r="AN312">
        <v>9</v>
      </c>
      <c r="AO312">
        <v>2</v>
      </c>
      <c r="AP312">
        <v>2</v>
      </c>
      <c r="AQ312">
        <v>0</v>
      </c>
      <c r="AR312">
        <v>1</v>
      </c>
      <c r="AS312">
        <v>0</v>
      </c>
      <c r="AT312">
        <v>0</v>
      </c>
      <c r="AU312">
        <v>0</v>
      </c>
      <c r="AV312">
        <v>0</v>
      </c>
      <c r="AW312">
        <v>0</v>
      </c>
      <c r="AX312">
        <v>0</v>
      </c>
      <c r="AY312">
        <v>0</v>
      </c>
      <c r="AZ312">
        <v>0</v>
      </c>
      <c r="BA312">
        <v>0</v>
      </c>
      <c r="BB312">
        <v>0</v>
      </c>
      <c r="BC312">
        <v>1</v>
      </c>
      <c r="BD312">
        <v>0</v>
      </c>
      <c r="BE312">
        <v>0</v>
      </c>
      <c r="BF312">
        <v>0</v>
      </c>
      <c r="BG312" s="18">
        <v>14</v>
      </c>
      <c r="BH312" s="18">
        <v>4</v>
      </c>
      <c r="BI312" s="18">
        <v>197</v>
      </c>
      <c r="BJ312" s="18">
        <v>69</v>
      </c>
      <c r="BK312" s="18">
        <v>1143</v>
      </c>
      <c r="BL312" s="18">
        <v>1517</v>
      </c>
      <c r="BM312" s="18">
        <v>1793</v>
      </c>
      <c r="BN312" s="18">
        <v>202</v>
      </c>
      <c r="BO312" s="18">
        <v>164</v>
      </c>
      <c r="BP312" s="18">
        <v>8232</v>
      </c>
      <c r="BQ312" s="18">
        <v>4118</v>
      </c>
      <c r="BR312" s="18">
        <v>0</v>
      </c>
      <c r="BS312" s="18">
        <v>158</v>
      </c>
      <c r="BT312" s="18">
        <v>456</v>
      </c>
      <c r="BU312" s="18">
        <v>1647</v>
      </c>
      <c r="BV312" s="18">
        <v>5702</v>
      </c>
      <c r="BW312" s="18">
        <v>74</v>
      </c>
      <c r="BX312" s="18">
        <v>7</v>
      </c>
      <c r="BY312" s="18">
        <v>2</v>
      </c>
    </row>
    <row r="313" spans="1:77" x14ac:dyDescent="0.25">
      <c r="A313" s="18" t="s">
        <v>444</v>
      </c>
      <c r="B313" s="18" t="s">
        <v>664</v>
      </c>
      <c r="C313" s="18" t="s">
        <v>670</v>
      </c>
      <c r="D313" s="1">
        <v>44739</v>
      </c>
      <c r="E313">
        <v>269</v>
      </c>
      <c r="F313">
        <v>13</v>
      </c>
      <c r="G313">
        <v>12</v>
      </c>
      <c r="H313">
        <v>3</v>
      </c>
      <c r="I313">
        <v>3</v>
      </c>
      <c r="J313">
        <v>239</v>
      </c>
      <c r="K313">
        <v>1</v>
      </c>
      <c r="L313">
        <v>8</v>
      </c>
      <c r="M313">
        <v>1</v>
      </c>
      <c r="N313">
        <v>101</v>
      </c>
      <c r="O313">
        <v>95</v>
      </c>
      <c r="P313">
        <v>0</v>
      </c>
      <c r="Q313">
        <v>1</v>
      </c>
      <c r="R313">
        <v>2012</v>
      </c>
      <c r="S313">
        <v>1877</v>
      </c>
      <c r="T313">
        <v>33</v>
      </c>
      <c r="U313">
        <v>45</v>
      </c>
      <c r="V313">
        <v>12</v>
      </c>
      <c r="W313">
        <v>1719</v>
      </c>
      <c r="X313">
        <v>1296</v>
      </c>
      <c r="Y313">
        <v>34</v>
      </c>
      <c r="Z313">
        <v>90</v>
      </c>
      <c r="AA313">
        <v>43</v>
      </c>
      <c r="AB313">
        <v>2790</v>
      </c>
      <c r="AC313">
        <v>2178</v>
      </c>
      <c r="AD313">
        <v>33</v>
      </c>
      <c r="AE313">
        <v>160</v>
      </c>
      <c r="AF313">
        <v>149</v>
      </c>
      <c r="AG313">
        <v>262</v>
      </c>
      <c r="AH313">
        <v>177</v>
      </c>
      <c r="AI313">
        <v>4</v>
      </c>
      <c r="AJ313">
        <v>17</v>
      </c>
      <c r="AK313">
        <v>4</v>
      </c>
      <c r="AL313">
        <v>208</v>
      </c>
      <c r="AM313">
        <v>188</v>
      </c>
      <c r="AN313">
        <v>4</v>
      </c>
      <c r="AO313">
        <v>0</v>
      </c>
      <c r="AP313">
        <v>3</v>
      </c>
      <c r="AQ313">
        <v>0</v>
      </c>
      <c r="AR313">
        <v>0</v>
      </c>
      <c r="AS313">
        <v>0</v>
      </c>
      <c r="AT313">
        <v>0</v>
      </c>
      <c r="AU313">
        <v>0</v>
      </c>
      <c r="AV313">
        <v>0</v>
      </c>
      <c r="AW313">
        <v>0</v>
      </c>
      <c r="AX313">
        <v>0</v>
      </c>
      <c r="AY313">
        <v>0</v>
      </c>
      <c r="AZ313">
        <v>0</v>
      </c>
      <c r="BA313">
        <v>0</v>
      </c>
      <c r="BB313">
        <v>0</v>
      </c>
      <c r="BC313">
        <v>0</v>
      </c>
      <c r="BD313">
        <v>0</v>
      </c>
      <c r="BE313">
        <v>0</v>
      </c>
      <c r="BF313">
        <v>0</v>
      </c>
      <c r="BG313" s="18">
        <v>13</v>
      </c>
      <c r="BH313" s="18">
        <v>3</v>
      </c>
      <c r="BI313" s="18">
        <v>256</v>
      </c>
      <c r="BJ313" s="18">
        <v>100</v>
      </c>
      <c r="BK313" s="18">
        <v>1915</v>
      </c>
      <c r="BL313" s="18">
        <v>1508</v>
      </c>
      <c r="BM313" s="18">
        <v>2426</v>
      </c>
      <c r="BN313" s="18">
        <v>227</v>
      </c>
      <c r="BO313" s="18">
        <v>200</v>
      </c>
      <c r="BP313" s="18">
        <v>11552</v>
      </c>
      <c r="BQ313" s="18">
        <v>7306</v>
      </c>
      <c r="BR313" s="18">
        <v>0</v>
      </c>
      <c r="BS313" s="18">
        <v>177</v>
      </c>
      <c r="BT313" s="18">
        <v>837</v>
      </c>
      <c r="BU313" s="18">
        <v>1168</v>
      </c>
      <c r="BV313" s="18">
        <v>9131</v>
      </c>
      <c r="BW313" s="18">
        <v>116</v>
      </c>
      <c r="BX313" s="18">
        <v>8</v>
      </c>
      <c r="BY313" s="18">
        <v>2</v>
      </c>
    </row>
    <row r="314" spans="1:77" x14ac:dyDescent="0.25">
      <c r="A314" s="18" t="s">
        <v>571</v>
      </c>
      <c r="B314" s="18" t="s">
        <v>721</v>
      </c>
      <c r="C314" s="18" t="s">
        <v>730</v>
      </c>
      <c r="D314" s="1">
        <v>44739</v>
      </c>
      <c r="E314">
        <v>224</v>
      </c>
      <c r="F314">
        <v>14</v>
      </c>
      <c r="G314">
        <v>11</v>
      </c>
      <c r="H314">
        <v>1</v>
      </c>
      <c r="I314">
        <v>1</v>
      </c>
      <c r="J314">
        <v>158</v>
      </c>
      <c r="K314">
        <v>5</v>
      </c>
      <c r="L314">
        <v>18</v>
      </c>
      <c r="M314">
        <v>3</v>
      </c>
      <c r="N314">
        <v>19</v>
      </c>
      <c r="O314">
        <v>16</v>
      </c>
      <c r="P314">
        <v>1</v>
      </c>
      <c r="Q314">
        <v>1</v>
      </c>
      <c r="R314">
        <v>632</v>
      </c>
      <c r="S314">
        <v>500</v>
      </c>
      <c r="T314">
        <v>53</v>
      </c>
      <c r="U314">
        <v>7</v>
      </c>
      <c r="V314">
        <v>6</v>
      </c>
      <c r="W314">
        <v>2066</v>
      </c>
      <c r="X314">
        <v>1200</v>
      </c>
      <c r="Y314">
        <v>66</v>
      </c>
      <c r="Z314">
        <v>242</v>
      </c>
      <c r="AA314">
        <v>22</v>
      </c>
      <c r="AB314">
        <v>1328</v>
      </c>
      <c r="AC314">
        <v>867</v>
      </c>
      <c r="AD314">
        <v>12</v>
      </c>
      <c r="AE314">
        <v>151</v>
      </c>
      <c r="AF314">
        <v>79</v>
      </c>
      <c r="AG314">
        <v>394</v>
      </c>
      <c r="AH314">
        <v>169</v>
      </c>
      <c r="AI314">
        <v>12</v>
      </c>
      <c r="AJ314">
        <v>78</v>
      </c>
      <c r="AK314">
        <v>16</v>
      </c>
      <c r="AL314">
        <v>144</v>
      </c>
      <c r="AM314">
        <v>104</v>
      </c>
      <c r="AN314">
        <v>11</v>
      </c>
      <c r="AO314">
        <v>3</v>
      </c>
      <c r="AP314">
        <v>1</v>
      </c>
      <c r="AQ314">
        <v>0</v>
      </c>
      <c r="AR314">
        <v>0</v>
      </c>
      <c r="AS314">
        <v>1</v>
      </c>
      <c r="AT314">
        <v>0</v>
      </c>
      <c r="AU314">
        <v>0</v>
      </c>
      <c r="AV314">
        <v>0</v>
      </c>
      <c r="AW314">
        <v>0</v>
      </c>
      <c r="AX314">
        <v>0</v>
      </c>
      <c r="AY314">
        <v>0</v>
      </c>
      <c r="AZ314">
        <v>0</v>
      </c>
      <c r="BA314">
        <v>0</v>
      </c>
      <c r="BB314">
        <v>0</v>
      </c>
      <c r="BC314">
        <v>0</v>
      </c>
      <c r="BD314">
        <v>0</v>
      </c>
      <c r="BE314">
        <v>0</v>
      </c>
      <c r="BF314">
        <v>0</v>
      </c>
      <c r="BG314" s="18">
        <v>12</v>
      </c>
      <c r="BH314" s="18">
        <v>1</v>
      </c>
      <c r="BI314" s="18">
        <v>192</v>
      </c>
      <c r="BJ314" s="18">
        <v>17</v>
      </c>
      <c r="BK314" s="18">
        <v>552</v>
      </c>
      <c r="BL314" s="18">
        <v>1656</v>
      </c>
      <c r="BM314" s="18">
        <v>1054</v>
      </c>
      <c r="BN314" s="18">
        <v>269</v>
      </c>
      <c r="BO314" s="18">
        <v>125</v>
      </c>
      <c r="BP314" s="18">
        <v>8140</v>
      </c>
      <c r="BQ314" s="18">
        <v>3489</v>
      </c>
      <c r="BR314" s="18">
        <v>0</v>
      </c>
      <c r="BS314" s="18">
        <v>150</v>
      </c>
      <c r="BT314" s="18">
        <v>1707</v>
      </c>
      <c r="BU314" s="18">
        <v>659</v>
      </c>
      <c r="BV314" s="18">
        <v>5303</v>
      </c>
      <c r="BW314" s="18">
        <v>65</v>
      </c>
      <c r="BX314" s="18">
        <v>8</v>
      </c>
      <c r="BY314" s="18">
        <v>1</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5.xml><?xml version="1.0" encoding="utf-8"?>
<ds:datastoreItem xmlns:ds="http://schemas.openxmlformats.org/officeDocument/2006/customXml" ds:itemID="{A99B53CD-33A1-45AB-A7BE-7625DF0165B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2022-06-30T10:14:00Z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