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526" documentId="13_ncr:1_{3A0E7FC9-62D7-455C-A948-079520F016C8}" xr6:coauthVersionLast="47" xr6:coauthVersionMax="47" xr10:uidLastSave="{A241A83A-B583-4C84-9E34-514A30BA3596}"/>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data!$A$1:$BY$301</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J22" i="1"/>
  <c r="L22" i="4"/>
  <c r="H22" i="6"/>
  <c r="Q22" i="22"/>
  <c r="O22" i="5"/>
  <c r="N22" i="6"/>
  <c r="K22" i="8"/>
  <c r="K22" i="22"/>
  <c r="L22" i="1"/>
  <c r="B14" i="16"/>
  <c r="K22" i="11"/>
  <c r="O22" i="6"/>
  <c r="G22" i="22"/>
  <c r="O22" i="22"/>
  <c r="I22" i="22"/>
  <c r="G22" i="1"/>
  <c r="N22" i="10"/>
  <c r="M22" i="7"/>
  <c r="B14" i="15"/>
  <c r="M22" i="6"/>
  <c r="B14" i="17"/>
  <c r="K22" i="10"/>
  <c r="N22" i="5"/>
  <c r="B14" i="18"/>
  <c r="B13" i="3"/>
  <c r="E22" i="9"/>
  <c r="F22" i="11"/>
  <c r="M22" i="1"/>
  <c r="Q22" i="4"/>
  <c r="B11" i="23"/>
  <c r="B14" i="13"/>
  <c r="O22" i="4"/>
  <c r="B11" i="18"/>
  <c r="B10" i="3"/>
  <c r="I22" i="6"/>
  <c r="E22" i="1"/>
  <c r="L22" i="7"/>
  <c r="G22" i="8"/>
  <c r="B10" i="17"/>
  <c r="J22" i="7"/>
  <c r="N22" i="9"/>
  <c r="N22" i="1"/>
  <c r="B13" i="18"/>
  <c r="B10" i="19"/>
  <c r="L22" i="5"/>
  <c r="F22" i="6"/>
  <c r="G22" i="9"/>
  <c r="L22" i="8"/>
  <c r="P22" i="11"/>
  <c r="H22" i="1"/>
  <c r="N22" i="7"/>
  <c r="O22" i="7"/>
  <c r="B11" i="16"/>
  <c r="K22" i="5"/>
  <c r="B14" i="23"/>
  <c r="H22" i="4"/>
  <c r="B10" i="18"/>
  <c r="I22" i="5"/>
  <c r="M22" i="22"/>
  <c r="B14" i="19"/>
  <c r="B13" i="23"/>
  <c r="E22" i="8"/>
  <c r="F22" i="10"/>
  <c r="G22" i="6"/>
  <c r="B13" i="12"/>
  <c r="Q22" i="6"/>
  <c r="B11" i="14"/>
  <c r="G22" i="7"/>
  <c r="H22" i="7"/>
  <c r="S22" i="4"/>
  <c r="J22" i="10"/>
  <c r="B11" i="19"/>
  <c r="E22" i="5"/>
  <c r="F22" i="22"/>
  <c r="H22" i="5"/>
  <c r="Q22" i="9"/>
  <c r="H22" i="11"/>
  <c r="I22" i="11"/>
  <c r="B13" i="16"/>
  <c r="B10" i="14"/>
  <c r="L22" i="10"/>
  <c r="B12" i="15"/>
  <c r="E22" i="22"/>
  <c r="B13" i="13"/>
  <c r="L22" i="6"/>
  <c r="I22" i="4"/>
  <c r="B10" i="16"/>
  <c r="R22" i="5"/>
  <c r="J22" i="5"/>
  <c r="E22" i="11"/>
  <c r="B12" i="13"/>
  <c r="J22" i="6"/>
  <c r="P22" i="8"/>
  <c r="B14" i="14"/>
  <c r="B12" i="18"/>
  <c r="B13" i="17"/>
  <c r="B10" i="13"/>
  <c r="Q22" i="11"/>
  <c r="J22" i="11"/>
  <c r="K22" i="6"/>
  <c r="O22" i="9"/>
  <c r="B11" i="3"/>
  <c r="O22" i="8"/>
  <c r="L22" i="9"/>
  <c r="N22" i="8"/>
  <c r="N22" i="11"/>
  <c r="I22" i="8"/>
  <c r="B11" i="13"/>
  <c r="B12" i="14"/>
  <c r="K22" i="9"/>
  <c r="M22" i="8"/>
  <c r="B13" i="14"/>
  <c r="J22" i="8"/>
  <c r="R22" i="1"/>
  <c r="O22" i="11"/>
  <c r="J22" i="9"/>
  <c r="K22" i="4"/>
  <c r="F22" i="1"/>
  <c r="F22" i="5"/>
  <c r="Q22" i="8"/>
  <c r="B12" i="19"/>
  <c r="E22" i="4"/>
  <c r="B14" i="12"/>
  <c r="B12" i="17"/>
  <c r="P22" i="4"/>
  <c r="M22" i="11"/>
  <c r="P22" i="6"/>
  <c r="I22" i="7"/>
  <c r="M22" i="5"/>
  <c r="B12" i="16"/>
  <c r="G22" i="5"/>
  <c r="P22" i="5"/>
  <c r="B12" i="12"/>
  <c r="O22" i="10"/>
  <c r="B11" i="15"/>
  <c r="N22" i="22"/>
  <c r="L22" i="22"/>
  <c r="P22" i="22"/>
  <c r="G22" i="11"/>
  <c r="N22" i="4"/>
  <c r="B11" i="12"/>
  <c r="Q22" i="1"/>
  <c r="R22" i="4"/>
  <c r="P22" i="10"/>
  <c r="B10" i="23"/>
  <c r="G22" i="10"/>
  <c r="H22" i="9"/>
  <c r="I22" i="9"/>
  <c r="E22" i="6"/>
  <c r="J22" i="4"/>
  <c r="P22" i="7"/>
  <c r="P22" i="9"/>
  <c r="F22" i="4"/>
  <c r="B13" i="15"/>
  <c r="G22" i="4"/>
  <c r="F22" i="7"/>
  <c r="I22" i="10"/>
  <c r="J22" i="22"/>
  <c r="B12" i="3"/>
  <c r="B10" i="15"/>
  <c r="L22" i="11"/>
  <c r="B11" i="17"/>
  <c r="B13" i="19"/>
  <c r="O22" i="1"/>
  <c r="M22" i="9"/>
  <c r="Q22" i="5"/>
  <c r="M22" i="10"/>
  <c r="Q22" i="10"/>
  <c r="E22" i="10"/>
  <c r="H22" i="8"/>
  <c r="M22" i="4"/>
  <c r="I22" i="1"/>
  <c r="K22" i="1"/>
  <c r="F22" i="8"/>
  <c r="B10" i="12"/>
  <c r="K22" i="7"/>
  <c r="F22" i="9"/>
  <c r="S22" i="1"/>
  <c r="E22" i="7"/>
  <c r="H22" i="22"/>
  <c r="S22" i="5"/>
  <c r="Q22" i="7"/>
  <c r="H22" i="10"/>
  <c r="B12" i="23"/>
  <c r="P22" i="1"/>
  <c r="B14" i="3"/>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<sst xmlns="http://schemas.openxmlformats.org/spreadsheetml/2006/main" count="3940" uniqueCount="760">
  <si>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</si>
  <si>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</si>
  <si>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</si>
  <si>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</si>
  <si>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</si>
  <si>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</si>
  <si>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</si>
  <si>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</si>
  <si>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</si>
  <si>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</si>
  <si>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</si>
  <si>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</si>
  <si>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</si>
  <si>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</si>
  <si>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</si>
  <si>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</si>
  <si>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</si>
  <si>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</si>
  <si>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</si>
  <si>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</si>
  <si>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</si>
  <si>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</si>
  <si>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</si>
  <si>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</si>
  <si>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</si>
  <si>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</si>
  <si>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</si>
  <si>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</si>
  <si>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</si>
  <si>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</si>
  <si>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</si>
  <si>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</si>
  <si>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</si>
  <si>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</si>
  <si>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</si>
  <si>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</si>
  <si>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</si>
  <si>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</si>
  <si>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</si>
  <si>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</si>
  <si>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</si>
  <si>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</si>
  <si>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</si>
  <si>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</si>
  <si>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</si>
  <si>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</si>
  <si>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</si>
  <si>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</si>
  <si>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</si>
  <si>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</si>
  <si>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</si>
  <si>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</si>
  <si>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</si>
  <si>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</si>
  <si>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</si>
  <si>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</si>
  <si>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</si>
  <si>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</si>
  <si>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</si>
  <si>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</si>
  <si>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</si>
  <si>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</si>
  <si>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</si>
  <si>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</si>
  <si>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</si>
  <si>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</si>
  <si>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</si>
  <si>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</si>
  <si>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</si>
  <si>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</si>
  <si>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</si>
  <si>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</si>
  <si>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</si>
  <si>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</si>
  <si>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</si>
  <si>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</si>
  <si>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</si>
  <si>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</si>
  <si>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</si>
  <si>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</si>
  <si>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</si>
  <si>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</si>
  <si>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</si>
  <si>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</si>
  <si>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</si>
  <si>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</si>
  <si>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</si>
  <si>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</si>
  <si>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</si>
  <si>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</si>
  <si>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</si>
  <si>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</si>
  <si>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</si>
  <si>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</si>
  <si>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</si>
  <si>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</si>
  <si>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</si>
  <si>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</si>
  <si>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</si>
  <si>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</si>
  <si>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</si>
  <si>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</si>
  <si>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</si>
  <si>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</si>
  <si>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</si>
  <si>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</si>
  <si>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</si>
  <si>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</si>
  <si>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</si>
  <si>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</si>
  <si>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</si>
  <si>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</si>
  <si>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</si>
  <si>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</si>
  <si>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</si>
  <si>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</si>
  <si>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</si>
  <si>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</si>
  <si>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</si>
  <si>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</si>
  <si>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</si>
  <si>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</si>
  <si>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</si>
  <si>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</si>
  <si>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</si>
  <si>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</si>
  <si>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</si>
  <si>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</si>
  <si>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</si>
  <si>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</si>
  <si>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</si>
  <si>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</si>
  <si>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</si>
  <si>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</si>
  <si>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</si>
  <si>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</si>
  <si>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</si>
  <si>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</si>
  <si>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</si>
  <si>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</si>
  <si>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</si>
  <si>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</si>
  <si>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</si>
  <si>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</si>
  <si>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</si>
  <si>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</si>
  <si>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</si>
  <si>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</si>
  <si>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</si>
  <si>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</si>
  <si>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</si>
  <si>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</si>
  <si>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</si>
  <si>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</si>
  <si>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</si>
  <si>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</si>
  <si>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</si>
  <si>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</si>
  <si>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</si>
  <si>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</si>
  <si>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</si>
  <si>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</si>
  <si>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</si>
  <si>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</si>
  <si>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</si>
  <si>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</si>
  <si>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</si>
  <si>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</si>
  <si>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</si>
  <si>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</si>
  <si>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</si>
  <si>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</si>
  <si>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</si>
  <si>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</si>
  <si>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</si>
  <si>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</si>
  <si>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</si>
  <si>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</si>
  <si>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</si>
  <si>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</si>
  <si>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</si>
  <si>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</si>
  <si>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</si>
  <si>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</si>
  <si>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</si>
  <si>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</si>
  <si>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</si>
  <si>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</si>
  <si>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</si>
  <si>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</si>
  <si>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</si>
  <si>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</si>
  <si>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</si>
  <si>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</si>
  <si>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</si>
  <si>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</si>
  <si>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</si>
  <si>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</si>
  <si>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</si>
  <si>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</si>
  <si>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</si>
  <si>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</si>
  <si>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</si>
  <si>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</si>
  <si>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</si>
  <si>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</si>
  <si>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</si>
  <si>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</si>
  <si>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</si>
  <si>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</si>
  <si>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</si>
  <si>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</si>
  <si>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</si>
  <si>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</si>
  <si>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</si>
  <si>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</si>
  <si>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</si>
  <si>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</si>
  <si>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</si>
  <si>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</si>
  <si>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</si>
  <si>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</si>
  <si>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</si>
  <si>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</si>
  <si>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</si>
  <si>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</si>
  <si>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</si>
  <si>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</si>
  <si>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</si>
  <si>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</si>
  <si>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</si>
  <si>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</si>
  <si>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</si>
  <si>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</si>
  <si>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</si>
  <si>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</si>
  <si>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</si>
  <si>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</si>
  <si>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</si>
  <si>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</si>
  <si>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</si>
  <si>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</si>
  <si>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</si>
  <si>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</si>
  <si>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</si>
  <si>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</si>
  <si>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</si>
  <si>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</si>
  <si>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</si>
  <si>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</si>
  <si>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</si>
  <si>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</si>
  <si>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</si>
  <si>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</si>
  <si>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</si>
  <si>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</si>
  <si>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</si>
  <si>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</si>
  <si>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</si>
  <si>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</si>
  <si>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</si>
  <si>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</si>
  <si>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</si>
  <si>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</si>
  <si>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</si>
  <si>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</si>
  <si>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</si>
  <si>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</si>
  <si>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</si>
  <si>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</si>
  <si>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</si>
  <si>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</si>
  <si>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</si>
  <si>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</si>
  <si>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</si>
  <si>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</si>
  <si>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</si>
  <si>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</si>
  <si>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</si>
  <si>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</si>
  <si>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</si>
  <si>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</si>
  <si>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</si>
  <si>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</si>
  <si>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</si>
  <si>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</si>
  <si>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</si>
  <si>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</si>
  <si>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</si>
  <si>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</si>
  <si>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</si>
  <si>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</si>
  <si>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</si>
  <si>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</si>
  <si>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</si>
  <si>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</si>
  <si>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</si>
  <si>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</si>
  <si>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</si>
  <si>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</si>
  <si>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</si>
  <si>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</si>
  <si>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</si>
  <si>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</si>
  <si>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</si>
  <si>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</si>
  <si>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</si>
  <si>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</si>
  <si>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</si>
  <si>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</si>
  <si>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</si>
  <si>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</si>
  <si>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</si>
  <si>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</si>
  <si>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</si>
  <si>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</si>
  <si>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</si>
  <si>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</si>
  <si>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</si>
  <si>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</si>
  <si>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</si>
  <si>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</si>
  <si>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</si>
  <si>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</si>
  <si>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</si>
  <si>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</si>
  <si>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</si>
  <si>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</si>
  <si>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</si>
  <si>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</si>
  <si>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</si>
  <si>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</si>
  <si>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</si>
  <si>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</si>
  <si>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</si>
  <si>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</si>
  <si>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</si>
  <si>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</si>
  <si>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</si>
  <si>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</si>
  <si>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</si>
  <si>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</si>
  <si>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</si>
  <si>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</si>
  <si>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</si>
  <si>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</si>
  <si>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</si>
  <si>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</si>
  <si>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</si>
  <si>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</si>
  <si>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</si>
  <si>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</si>
  <si>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</si>
  <si>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</si>
  <si>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</si>
  <si>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</si>
  <si>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</si>
  <si>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</si>
  <si>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</si>
  <si>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</si>
  <si>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</si>
  <si>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</si>
  <si>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</si>
  <si>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</si>
  <si>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</si>
  <si>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</si>
  <si>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</si>
  <si>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</si>
  <si>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</si>
  <si>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</si>
  <si>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</si>
  <si>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</si>
  <si>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</si>
  <si>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</si>
  <si>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</si>
  <si>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</si>
  <si>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</si>
  <si>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</si>
  <si>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</si>
  <si>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</si>
  <si>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</si>
  <si>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</si>
  <si>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</si>
  <si>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</si>
  <si>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</si>
  <si>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</si>
  <si>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</si>
  <si>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</si>
  <si>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</si>
  <si>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</si>
  <si>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</si>
  <si>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</si>
  <si>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</si>
  <si>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</si>
  <si>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</si>
  <si>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</si>
  <si>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</si>
  <si>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</si>
  <si>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</si>
  <si>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</si>
  <si>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</si>
  <si>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</si>
  <si>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</si>
  <si>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</si>
  <si>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</si>
  <si>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</si>
  <si>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Central 1</t>
  </si>
  <si>
    <t>Boleyn Medical Centre</t>
  </si>
  <si>
    <t>Greengate Medical Practice</t>
  </si>
  <si>
    <t>Market Street Health Group</t>
  </si>
  <si>
    <t>Newham Medical Centre</t>
  </si>
  <si>
    <t>St Bartholomew Surgery</t>
  </si>
  <si>
    <t>The Azad Practice</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</si>
  <si>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</si>
  <si>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</si>
  <si>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</si>
  <si>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</si>
  <si>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</si>
  <si>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</si>
  <si>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</si>
  <si>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</si>
  <si>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</si>
  <si>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</si>
  <si>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</si>
  <si>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</si>
  <si>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</si>
  <si>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</si>
  <si>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</si>
  <si>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</si>
  <si>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</si>
  <si>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</si>
  <si>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</si>
  <si>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</si>
  <si>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</si>
  <si>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</si>
  <si>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</si>
  <si>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</si>
  <si>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</si>
  <si>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</si>
  <si>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</si>
  <si>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</si>
  <si>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</si>
  <si>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</si>
  <si>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</si>
  <si>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</si>
  <si>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</si>
  <si>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</si>
  <si>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</si>
  <si>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</si>
  <si>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</si>
  <si>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</si>
  <si>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</si>
  <si>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</si>
  <si>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</si>
  <si>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</si>
  <si>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</si>
  <si>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</si>
  <si>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</si>
  <si>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Newham</t>
  </si>
  <si>
    <t>North East 2</t>
  </si>
  <si>
    <t>Dr Sathyajith Surgery</t>
  </si>
  <si>
    <t>Docklands</t>
  </si>
  <si>
    <t>E16 Health</t>
  </si>
  <si>
    <t>Stratford</t>
  </si>
  <si>
    <t>First4Health Church Road</t>
  </si>
  <si>
    <t>Newham Central</t>
  </si>
  <si>
    <t>Lucas Avenue Surgery</t>
  </si>
  <si>
    <t>Stratford Village Surgery</t>
  </si>
  <si>
    <t>North East 1</t>
  </si>
  <si>
    <t>The Manor Park Practice</t>
  </si>
  <si>
    <t>The Vicarage Lane Surgery</t>
  </si>
  <si>
    <t>Westbury Road Medical Practice</t>
  </si>
  <si>
    <t>Redbridge</t>
  </si>
  <si>
    <t>Wanstead &amp; Woodford</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</si>
  <si>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</si>
  <si>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</si>
  <si>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</si>
  <si>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</si>
  <si>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</si>
  <si>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</si>
  <si>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</si>
  <si>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</si>
  <si>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</si>
  <si>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</si>
  <si>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</si>
  <si>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</si>
  <si>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</si>
  <si>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</si>
  <si>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Medical Centre</t>
  </si>
  <si>
    <t>Mathukias Surgery</t>
  </si>
  <si>
    <t>Seven Kings Practice</t>
  </si>
  <si>
    <t>Southdene Surgery</t>
  </si>
  <si>
    <t>St Clements Surgery</t>
  </si>
  <si>
    <t>The Practice Loxford</t>
  </si>
  <si>
    <t>Waltham Forest</t>
  </si>
  <si>
    <t>Chingford E4</t>
  </si>
  <si>
    <t>Chingford Medical Practice</t>
  </si>
  <si>
    <t>Chingford/ Walthamstow</t>
  </si>
  <si>
    <t>Leyton Collaborative</t>
  </si>
  <si>
    <t>Forest Integrated Health</t>
  </si>
  <si>
    <t>The Manor Practice</t>
  </si>
  <si>
    <t>Aurora Medcare</t>
  </si>
  <si>
    <t>Barking Medical  Group Practice</t>
  </si>
  <si>
    <t>Becontree Medical Centre</t>
  </si>
  <si>
    <t>Broad Street Medical Centre</t>
  </si>
  <si>
    <t>Church Elm Lane Medical Practice</t>
  </si>
  <si>
    <t>Dr Gupta &amp; Partner</t>
  </si>
  <si>
    <t>Faircross Health Centre</t>
  </si>
  <si>
    <t>First Avenue Surgery</t>
  </si>
  <si>
    <t>Five Elms</t>
  </si>
  <si>
    <t>Gables Surgery</t>
  </si>
  <si>
    <t>Green Lane Surgery</t>
  </si>
  <si>
    <t>Halbutt Street Surgery</t>
  </si>
  <si>
    <t>Heathway Medical Centre</t>
  </si>
  <si>
    <t>Hedgemans Surgery</t>
  </si>
  <si>
    <t>Julia Engwell Surgery</t>
  </si>
  <si>
    <t>Laburnum Health centre</t>
  </si>
  <si>
    <t>Marks Gate Medical Practice</t>
  </si>
  <si>
    <t>Parkview Medical Practice</t>
  </si>
  <si>
    <t>Shifa Medical Practice</t>
  </si>
  <si>
    <t>St Albans Surgery</t>
  </si>
  <si>
    <t>The Surgery</t>
  </si>
  <si>
    <t>The Surgery (Dr Ola)</t>
  </si>
  <si>
    <t>The White House</t>
  </si>
  <si>
    <t>Valence Medical Centre</t>
  </si>
  <si>
    <t>Victoria Medical Centre</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</si>
  <si>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</si>
  <si>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</si>
  <si>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</si>
  <si>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</si>
  <si>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</si>
  <si>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</si>
  <si>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</si>
  <si>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</si>
  <si>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</si>
  <si>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Shoreditch Park &amp; City (SW2)</t>
  </si>
  <si>
    <t>De Beauvoir Surgery</t>
  </si>
  <si>
    <t>Well Street Common (SE2)</t>
  </si>
  <si>
    <t>Elsdale Street Surgery</t>
  </si>
  <si>
    <t>Kingsmead Healthcare</t>
  </si>
  <si>
    <t>Latimer Health Centre</t>
  </si>
  <si>
    <t>London Fields Medical Centre</t>
  </si>
  <si>
    <t>Lower Clapton Group Practice</t>
  </si>
  <si>
    <t>Queensbridge Group Practice</t>
  </si>
  <si>
    <t>Richmond Road Medical Centre</t>
  </si>
  <si>
    <t>Somerford Grove Practice</t>
  </si>
  <si>
    <t>Southgate &amp; Whiston Road Surgery</t>
  </si>
  <si>
    <t>Statham Grove Surgery</t>
  </si>
  <si>
    <t>The Greenhouse</t>
  </si>
  <si>
    <t>The Heron Practice</t>
  </si>
  <si>
    <t>The Hoxton Surgery</t>
  </si>
  <si>
    <t>The Lawson Practice</t>
  </si>
  <si>
    <t>The Lea Surgery</t>
  </si>
  <si>
    <t>The Neaman Practice</t>
  </si>
  <si>
    <t>The Sandringham Practice</t>
  </si>
  <si>
    <t>The Well Street Surgery</t>
  </si>
  <si>
    <t>The Wick Health Centre</t>
  </si>
  <si>
    <t>Trowbridge Surgery</t>
  </si>
  <si>
    <t>AbbaMoor Surgery</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</si>
  <si>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</si>
  <si>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</si>
  <si>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</si>
  <si>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</si>
  <si>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</si>
  <si>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</si>
  <si>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</si>
  <si>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Chadwell Heath Health Centre (Dr A Patel)</t>
  </si>
  <si>
    <t>Cranham Village Surgery (Dr C Dahs &amp; Dr IP Humberstone Surgery)</t>
  </si>
  <si>
    <t>Dr N K Gupta Surgery</t>
  </si>
  <si>
    <t>Haiderian Medical Centre</t>
  </si>
  <si>
    <t>Harlow Road Surgery (Dr N Tariq)</t>
  </si>
  <si>
    <t>Harold Hill Health Centre (Dr Kuchhai)</t>
  </si>
  <si>
    <t>High Street Surgery (Dr Pervez)</t>
  </si>
  <si>
    <t>Ingrebourne Medical Centre</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</si>
  <si>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</si>
  <si>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</si>
  <si>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</si>
  <si>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</si>
  <si>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</si>
  <si>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</si>
  <si>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</si>
  <si>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</si>
  <si>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</si>
  <si>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</si>
  <si>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</si>
  <si>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</si>
  <si>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</si>
  <si>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</si>
  <si>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</si>
  <si>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</si>
  <si>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</si>
  <si>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</si>
  <si>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</si>
  <si>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</si>
  <si>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</si>
  <si>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Abbey Road Medical Practice</t>
  </si>
  <si>
    <t>Balaam Street Practice</t>
  </si>
  <si>
    <t>Birchdale Road Medical Practice</t>
  </si>
  <si>
    <t>Carpenter's Practice</t>
  </si>
  <si>
    <t>South One Newham</t>
  </si>
  <si>
    <t>Cumberland Road Medical Practice</t>
  </si>
  <si>
    <t>Custom House Surgery</t>
  </si>
  <si>
    <t>Dr CM Patel</t>
  </si>
  <si>
    <t>Dr Ruiz – St Lukes Medical Centre</t>
  </si>
  <si>
    <t>North West 2</t>
  </si>
  <si>
    <t>E12 Medical Practice</t>
  </si>
  <si>
    <t>E7 Health - First 4 Health Group</t>
  </si>
  <si>
    <t>East End Medical Centre</t>
  </si>
  <si>
    <t>Essex Lodge</t>
  </si>
  <si>
    <t>Glen Road Medical Centre</t>
  </si>
  <si>
    <t>Lathom Medical Centre</t>
  </si>
  <si>
    <t>Liberty Bridge Road</t>
  </si>
  <si>
    <t>Newham Transitional Team</t>
  </si>
  <si>
    <t>Plashet Medical Centre</t>
  </si>
  <si>
    <t>Royal Docks Medical Centre</t>
  </si>
  <si>
    <t>Sangam Surgery</t>
  </si>
  <si>
    <t>Shrewsbury Road Surgery</t>
  </si>
  <si>
    <t>Star Lane Medical Centre</t>
  </si>
  <si>
    <t>Stratford Health Centre</t>
  </si>
  <si>
    <t>The Forest Practice</t>
  </si>
  <si>
    <t>The Project Surgery</t>
  </si>
  <si>
    <t>The Summit Practice</t>
  </si>
  <si>
    <t>Upton Lane Medical Centre</t>
  </si>
  <si>
    <t>Woodgrange Medical Practice</t>
  </si>
  <si>
    <t>Wordsworth Health Centre</t>
  </si>
  <si>
    <t>Aldersbrook Medical Centre</t>
  </si>
  <si>
    <t>Balfour Road Surgery</t>
  </si>
  <si>
    <t>Clayhall Clinic</t>
  </si>
  <si>
    <t>Cranbrook Surgery</t>
  </si>
  <si>
    <t>Eastern Avenue Medical Centre</t>
  </si>
  <si>
    <t>Elmhurst Practice</t>
  </si>
  <si>
    <t>Fencepiece Road Medical Practice</t>
  </si>
  <si>
    <t>Forest Edge Practice</t>
  </si>
  <si>
    <t>Fullwell Avenue Surgery</t>
  </si>
  <si>
    <t>Gants Hill Medical Centre</t>
  </si>
  <si>
    <t>Kenwood Medical Centre</t>
  </si>
  <si>
    <t>Newbury Group Practice</t>
  </si>
  <si>
    <t>Queen Mary Practice</t>
  </si>
  <si>
    <t>Redbridge Surgery</t>
  </si>
  <si>
    <t>Rydal Practice</t>
  </si>
  <si>
    <t>Shrubberies Medical Centre</t>
  </si>
  <si>
    <t>The Evergreen Practice</t>
  </si>
  <si>
    <t>The Willows Practice</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</si>
  <si>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</si>
  <si>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</si>
  <si>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</si>
  <si>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</si>
  <si>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</si>
  <si>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</si>
  <si>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</si>
  <si>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</si>
  <si>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</si>
  <si>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</si>
  <si>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Tower Network</t>
  </si>
  <si>
    <t>City Square Medical Group</t>
  </si>
  <si>
    <t>Docklands Medical Centre</t>
  </si>
  <si>
    <t>Globe Town Surgery</t>
  </si>
  <si>
    <t>Goodman’s Field Health Centre</t>
  </si>
  <si>
    <t>Gough Walk (Dr Selvan)</t>
  </si>
  <si>
    <t>Bow Health</t>
  </si>
  <si>
    <t>Grove Road Surgery (Dr Shah)</t>
  </si>
  <si>
    <t>Harford Health Centre</t>
  </si>
  <si>
    <t>Harley Grove Medical Centre</t>
  </si>
  <si>
    <t>Health E1</t>
  </si>
  <si>
    <t>Island Health</t>
  </si>
  <si>
    <t>Island Medical Centre</t>
  </si>
  <si>
    <t>Jubilee Street Practice</t>
  </si>
  <si>
    <t>Limehouse Practice (Gill Street)</t>
  </si>
  <si>
    <t>Mile End East and Bromley by Bow Network</t>
  </si>
  <si>
    <t>Merchant Street (Dr Rana)</t>
  </si>
  <si>
    <t>Ruston Street Clinic (Dr Amin)</t>
  </si>
  <si>
    <t>Spitalfields Practice</t>
  </si>
  <si>
    <t>St Andrews Health Centre</t>
  </si>
  <si>
    <t>St Katharine Docks Practice</t>
  </si>
  <si>
    <t>St Pauls Way Medical Centre</t>
  </si>
  <si>
    <t>St Stephens Health Centre</t>
  </si>
  <si>
    <t>Stroudley Walk Centre</t>
  </si>
  <si>
    <t>Strouts Place Medical Centre</t>
  </si>
  <si>
    <t>The Mission Practice</t>
  </si>
  <si>
    <t>The Tredegar Practice</t>
  </si>
  <si>
    <t>Wapping Group Practice</t>
  </si>
  <si>
    <t>XXP/BBB</t>
  </si>
  <si>
    <t xml:space="preserve"> Crawley Road Medical Centre</t>
  </si>
  <si>
    <t>Central Walthamstow</t>
  </si>
  <si>
    <t xml:space="preserve"> The Firs</t>
  </si>
  <si>
    <t xml:space="preserve"> The Penryhn Surgery</t>
  </si>
  <si>
    <t>Churchill Medical Centre</t>
  </si>
  <si>
    <t>Francis Road Medical Centre</t>
  </si>
  <si>
    <t>South Leytonstone</t>
  </si>
  <si>
    <t>Green Man Medical Centre</t>
  </si>
  <si>
    <t>Walthamstow West</t>
  </si>
  <si>
    <t>Hampton Medical Centre</t>
  </si>
  <si>
    <t>High Road Surgery</t>
  </si>
  <si>
    <t>Kings Head Medical Practice</t>
  </si>
  <si>
    <t>Kiyani Medical Practice</t>
  </si>
  <si>
    <t>Larkshall Medical Centre</t>
  </si>
  <si>
    <t>Lime Tree Surgery</t>
  </si>
  <si>
    <t>LL Medical Care (Agarwal &amp; Agrwal Practice)</t>
  </si>
  <si>
    <t>Old Church Surgery</t>
  </si>
  <si>
    <t>Queens Road Medical Centre</t>
  </si>
  <si>
    <t>Seymour Medical Centre</t>
  </si>
  <si>
    <t>Sma Medical Centre</t>
  </si>
  <si>
    <t>St James Medical Practice Ltd</t>
  </si>
  <si>
    <t>The Allum Medical Centre</t>
  </si>
  <si>
    <t>The Harrow Road Surgery</t>
  </si>
  <si>
    <t>The Langthorne Sharma Family Practice</t>
  </si>
  <si>
    <t>The Lyndhurst Surgery</t>
  </si>
  <si>
    <t>The Ridgeway Surgery</t>
  </si>
  <si>
    <t>Goodmayes Medical Centre</t>
  </si>
  <si>
    <t>Addison Road Medical Practice</t>
  </si>
  <si>
    <t>Claremont Medical Centre</t>
  </si>
  <si>
    <t>Dr Dhital Practice</t>
  </si>
  <si>
    <t>Dr Shantir Practice</t>
  </si>
  <si>
    <t>Higham Hill Medical Centre</t>
  </si>
  <si>
    <t>Lime Tree &amp; Sinnott Healthcare Ltd</t>
  </si>
  <si>
    <t>The Bailey Practice</t>
  </si>
  <si>
    <t>Waltham Forest Community &amp; Family Health Services Ltd</t>
  </si>
  <si>
    <t>Dalston Practice</t>
  </si>
  <si>
    <t>Shoreditch Park Surgery</t>
  </si>
  <si>
    <t>St Edwards Surgery</t>
  </si>
  <si>
    <t>Claremont Clinic</t>
  </si>
  <si>
    <t>Tollgate Health Centre</t>
  </si>
  <si>
    <t>Castleton Road Surgery</t>
  </si>
  <si>
    <t>Green Lane, Goodmayes Medical practice</t>
  </si>
  <si>
    <t>The Palms Medical Centre</t>
  </si>
  <si>
    <t>Wanstead Place Surgery</t>
  </si>
  <si>
    <t>Chrisp Street Health Centre</t>
  </si>
  <si>
    <t>01.1g Second Booster Vaccination</t>
  </si>
  <si>
    <t>01.2g Second Booster Vaccination</t>
  </si>
  <si>
    <t>01g Second Booster Vaccination</t>
  </si>
  <si>
    <t>Sum of 01g Second Booster Vaccination</t>
  </si>
  <si>
    <t>Sum of 01g%</t>
  </si>
  <si>
    <t>Second Booster Vaccination</t>
  </si>
  <si>
    <t>Sum of 01.1g Second Booster Vaccination</t>
  </si>
  <si>
    <t>Sum of 01.1g%</t>
  </si>
  <si>
    <t>Sum of 01.2g Second Booster Vaccination</t>
  </si>
  <si>
    <t>Sum of 01.2g%</t>
  </si>
  <si>
    <t>Highgrove Surgery</t>
  </si>
  <si>
    <t>Hackney Downs (NE2)</t>
  </si>
  <si>
    <t>Clapton Surgery</t>
  </si>
  <si>
    <t>Springfield Park (NE1)</t>
  </si>
  <si>
    <t>Cranwich Road Surgery</t>
  </si>
  <si>
    <t>Elm Practice</t>
  </si>
  <si>
    <t>Healy Medical Centre</t>
  </si>
  <si>
    <t>Rosewood Practice</t>
  </si>
  <si>
    <t>Spring Hill Practice</t>
  </si>
  <si>
    <t>Stamford Hill Surgery</t>
  </si>
  <si>
    <t>The Gadvhi Practice</t>
  </si>
  <si>
    <t>The Nightingale Practice</t>
  </si>
  <si>
    <t>The Riverside Practice</t>
  </si>
  <si>
    <t>Newham Vicarage Practice</t>
  </si>
  <si>
    <t>Broadway Surgery</t>
  </si>
  <si>
    <t>Ilford Lane Surgery</t>
  </si>
  <si>
    <t>Oak Tree Medical Practice</t>
  </si>
  <si>
    <t>York Road Surgery</t>
  </si>
  <si>
    <t>Forest Surgery</t>
  </si>
  <si>
    <t>Handsworth Medical Centre</t>
  </si>
  <si>
    <t>Leyton Healthcare (Oliver Road)</t>
  </si>
  <si>
    <t>The Ecclesbourne Practice</t>
  </si>
  <si>
    <t>The Microfaculty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</si>
</sst>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2">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xf numFmtId="3" fontId="0" fillId="0" borderId="0" xfId="0" applyNumberFormat="1"/>
  </cellXfs>
  <cellStyles count="3">
    <cellStyle name="Comma" xfId="1" builtinId="3"/>
    <cellStyle name="Normal" xfId="0" builtinId="0"/>
    <cellStyle name="Percent" xfId="2" builtinId="5"/>
  </cellStyles>
  <dxfs count="23">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21220</c:v>
                </c:pt>
                <c:pt idx="1">
                  <c:v>1</c:v>
                </c:pt>
                <c:pt idx="2">
                  <c:v>1444</c:v>
                </c:pt>
                <c:pt idx="3">
                  <c:v>2069</c:v>
                </c:pt>
                <c:pt idx="4">
                  <c:v>633</c:v>
                </c:pt>
                <c:pt idx="5">
                  <c:v>25367</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661</c:v>
                </c:pt>
                <c:pt idx="1">
                  <c:v>0</c:v>
                </c:pt>
                <c:pt idx="2">
                  <c:v>43</c:v>
                </c:pt>
                <c:pt idx="3">
                  <c:v>17</c:v>
                </c:pt>
                <c:pt idx="4">
                  <c:v>3</c:v>
                </c:pt>
                <c:pt idx="5">
                  <c:v>724</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180</c:v>
                </c:pt>
                <c:pt idx="1">
                  <c:v>0</c:v>
                </c:pt>
                <c:pt idx="2">
                  <c:v>13</c:v>
                </c:pt>
                <c:pt idx="3">
                  <c:v>5</c:v>
                </c:pt>
                <c:pt idx="4">
                  <c:v>1</c:v>
                </c:pt>
                <c:pt idx="5">
                  <c:v>199</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3400</c:v>
                </c:pt>
                <c:pt idx="1">
                  <c:v>0</c:v>
                </c:pt>
                <c:pt idx="2">
                  <c:v>124</c:v>
                </c:pt>
                <c:pt idx="3">
                  <c:v>38</c:v>
                </c:pt>
                <c:pt idx="4">
                  <c:v>59</c:v>
                </c:pt>
                <c:pt idx="5">
                  <c:v>3621</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101725</c:v>
                </c:pt>
                <c:pt idx="1">
                  <c:v>6</c:v>
                </c:pt>
                <c:pt idx="2">
                  <c:v>5886</c:v>
                </c:pt>
                <c:pt idx="3">
                  <c:v>3503</c:v>
                </c:pt>
                <c:pt idx="4">
                  <c:v>2331</c:v>
                </c:pt>
                <c:pt idx="5">
                  <c:v>113451</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148383</c:v>
                </c:pt>
                <c:pt idx="1">
                  <c:v>7</c:v>
                </c:pt>
                <c:pt idx="2">
                  <c:v>12590</c:v>
                </c:pt>
                <c:pt idx="3">
                  <c:v>25437</c:v>
                </c:pt>
                <c:pt idx="4">
                  <c:v>10248</c:v>
                </c:pt>
                <c:pt idx="5">
                  <c:v>196665</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165463</c:v>
                </c:pt>
                <c:pt idx="1">
                  <c:v>4</c:v>
                </c:pt>
                <c:pt idx="2">
                  <c:v>9557</c:v>
                </c:pt>
                <c:pt idx="3">
                  <c:v>28089</c:v>
                </c:pt>
                <c:pt idx="4">
                  <c:v>18985</c:v>
                </c:pt>
                <c:pt idx="5">
                  <c:v>222098</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25635</c:v>
                </c:pt>
                <c:pt idx="1">
                  <c:v>1</c:v>
                </c:pt>
                <c:pt idx="2">
                  <c:v>1538</c:v>
                </c:pt>
                <c:pt idx="3">
                  <c:v>6868</c:v>
                </c:pt>
                <c:pt idx="4">
                  <c:v>3028</c:v>
                </c:pt>
                <c:pt idx="5">
                  <c:v>37070</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10732</c:v>
                </c:pt>
                <c:pt idx="1">
                  <c:v>0</c:v>
                </c:pt>
                <c:pt idx="2">
                  <c:v>857</c:v>
                </c:pt>
                <c:pt idx="3">
                  <c:v>257</c:v>
                </c:pt>
                <c:pt idx="4">
                  <c:v>124</c:v>
                </c:pt>
                <c:pt idx="5">
                  <c:v>11970</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573592</c:v>
                </c:pt>
                <c:pt idx="1">
                  <c:v>7</c:v>
                </c:pt>
                <c:pt idx="2">
                  <c:v>28748</c:v>
                </c:pt>
                <c:pt idx="3">
                  <c:v>248370</c:v>
                </c:pt>
                <c:pt idx="4">
                  <c:v>201238</c:v>
                </c:pt>
                <c:pt idx="5">
                  <c:v>1051955</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10584</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46568</xdr:rowOff>
    </xdr:from>
    <xdr:to>
      <xdr:col>1</xdr:col>
      <xdr:colOff>2031999</xdr:colOff>
      <xdr:row>34</xdr:row>
      <xdr:rowOff>84668</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599280</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631031</xdr:colOff>
      <xdr:row>1</xdr:row>
      <xdr:rowOff>74083</xdr:rowOff>
    </xdr:from>
    <xdr:to>
      <xdr:col>10</xdr:col>
      <xdr:colOff>652197</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673364</xdr:colOff>
      <xdr:row>1</xdr:row>
      <xdr:rowOff>74083</xdr:rowOff>
    </xdr:from>
    <xdr:to>
      <xdr:col>11</xdr:col>
      <xdr:colOff>810947</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641.537922453703" createdVersion="7" refreshedVersion="7" minRefreshableVersion="3" recordCount="300" xr:uid="{0D6EEE31-E186-401E-9B78-BE42219C5FF9}">
  <cacheSource type="worksheet">
    <worksheetSource name="data"/>
  </cacheSource>
  <cacheFields count="173">
    <cacheField name="Locality" numFmtId="0">
      <sharedItems count="8">
        <s v="Barking and Dagenham"/>
        <s v="City &amp; Hackney"/>
        <s v="Havering"/>
        <s v="Newham"/>
        <s v="Redbridge"/>
        <s v="Tower Hamlets"/>
        <s v="Waltham Forest"/>
        <s v="" u="1"/>
      </sharedItems>
    </cacheField>
    <cacheField name="SubLocality" numFmtId="0">
      <sharedItems count="48">
        <s v="West"/>
        <s v="West One"/>
        <s v="Central"/>
        <s v="East"/>
        <s v="East One"/>
        <s v="North"/>
        <s v="Woodberry Wetlands (NW1)"/>
        <s v="Hackney Marshes (SE1)"/>
        <s v="Clissold Park (NW2)"/>
        <s v="London Fields (SW1)"/>
        <s v="Hackney Downs (NE2)"/>
        <s v="Springfield Park (NE1)"/>
        <s v="Shoreditch Park &amp; City (SW2)"/>
        <s v="Well Street Common (SE2)"/>
        <s v="Havering North"/>
        <s v="Havering South"/>
        <s v="Havering Crest"/>
        <s v="Havering Marshall"/>
        <s v="Stratford"/>
        <s v="Newham Central"/>
        <s v="North East 1"/>
        <s v="Central 1"/>
        <s v="North Newham"/>
        <s v="South One Newham"/>
        <s v="North East 2"/>
        <s v="Docklands"/>
        <s v="North West 2"/>
        <s v="Wanstead &amp; Woodford"/>
        <s v="Cranbrook"/>
        <s v="Seven Kings"/>
        <s v="Fairlop"/>
        <s v="NewCross Alliance"/>
        <s v="Loxford"/>
        <s v="Poplar and Limehouse Network"/>
        <s v="East End Health Network"/>
        <s v="Healthy Island Network"/>
        <s v="The One Network"/>
        <s v="Tower Network"/>
        <s v="Bow Health"/>
        <s v="Mile End East and Bromley by Bow Network"/>
        <s v="Forest Integrated Health"/>
        <s v="Central Walthamstow"/>
        <s v="Chingford/ Walthamstow"/>
        <s v="Chingford E4"/>
        <s v="South Leytonstone"/>
        <s v="Walthamstow West"/>
        <s v="Leyton Collaborative"/>
        <s v="" u="1"/>
      </sharedItems>
    </cacheField>
    <cacheField name="Practice" numFmtId="0">
      <sharedItems count="275">
        <s v="Abbey Medical centre"/>
        <s v="Aurora Medcare"/>
        <s v="Barking Medical  Group Practice"/>
        <s v="Becontree Medical Centre"/>
        <s v="Broad Street Medical Centre"/>
        <s v="Church Elm Lane Medical Practice"/>
        <s v="Dr Alkaisy Surgery"/>
        <s v="Dr Gupta &amp; Partner"/>
        <s v="Faircross Health Centre"/>
        <s v="First Avenue Surgery"/>
        <s v="Five Elms"/>
        <s v="Gables Surgery"/>
        <s v="Green Lane Surgery"/>
        <s v="Halbutt Street Surgery"/>
        <s v="Heathway Medical Centre"/>
        <s v="Hedgemans Surgery"/>
        <s v="Highgrove Surgery"/>
        <s v="John Smith House"/>
        <s v="Julia Engwell Surgery"/>
        <s v="Laburnum Health centre"/>
        <s v="Marks Gate Medical Practice"/>
        <s v="Oval Road Practice"/>
        <s v="Parkview Medical Practice"/>
        <s v="Porters Avenue Doctors Surgery"/>
        <s v="Ripple Road Medical Centre"/>
        <s v="Shifa Medical Practice"/>
        <s v="St Albans Surgery"/>
        <s v="The Surgery"/>
        <s v="The Surgery (Dr Ola)"/>
        <s v="The White House"/>
        <s v="Tulasi Medical Centre"/>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outhgate &amp; Whiston Road Surgery"/>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von Road Surgery (Cranham Health Centre)"/>
        <s v="Berwick Surgery"/>
        <s v="Billet Lane Medical Centre"/>
        <s v="Brentwood Road Surgery (Dr Marks)"/>
        <s v="Central Park Surgery (Dr Kakad)"/>
        <s v="Chadwell Heath Health Centre - The Upstairs Surgery (Dr Hamilton-Smith)"/>
        <s v="Chadwell Heath Health Centre (Dr A Patel)"/>
        <s v="Chase Cross Medical Centre (Dr Kulendran)"/>
        <s v="Cranham Village Surgery (Dr C Dahs &amp; Dr IP Humberstone Surgery)"/>
        <s v="Dr N K Gupta Surgery"/>
        <s v="Haiderian Medical Centre"/>
        <s v="Harlow Road Surgery (Dr N Tariq)"/>
        <s v="Harold Hill Health Centre (Dr Kuchhai)"/>
        <s v="High Street Surgery (Dr Pervez)"/>
        <s v="Hornchurch Healthcare"/>
        <s v="Ingrebourne Medical Centre"/>
        <s v="Kings Park Surgery"/>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t Edwards Surgery"/>
        <s v="Straight Road Doctors Surgery (Dr Prasad)"/>
        <s v="Sutton Ave surgery (P M Patel)"/>
        <s v="The Greenwood Practice"/>
        <s v="The Modern Medical Centre"/>
        <s v="The New Medical Centre"/>
        <s v="The Robins Surgery"/>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thyajith Surgery"/>
        <s v="E12 Medical Practice"/>
        <s v="E16 Health"/>
        <s v="E7 Health - First 4 Health Group"/>
        <s v="East End Medical Centre"/>
        <s v="Essex Lodge"/>
        <s v="First4Health Church Road"/>
        <s v="Glen Road Medical Centre"/>
        <s v="Greengate Medical Practice"/>
        <s v="Lathom Medical Centre"/>
        <s v="Liberty Bridge Road"/>
        <s v="Lucas Avenue Surgery"/>
        <s v="Market Street Health Group"/>
        <s v="Newham Medical Centre"/>
        <s v="Newham Transitional Team"/>
        <s v="Newham Vicarage Practice"/>
        <s v="Plashet Medical Centre"/>
        <s v="Royal Docks Medical Centre"/>
        <s v="Sangam Surgery"/>
        <s v="Shrewsbury Road Surgery"/>
        <s v="St Bartholomew Surgery"/>
        <s v="Star Lane Medical Centre"/>
        <s v="Stratford Health Centre"/>
        <s v="Stratford Village Surgery"/>
        <s v="The Azad Practice"/>
        <s v="The Forest Practice"/>
        <s v="The Manor Park Practice"/>
        <s v="The Project Surgery"/>
        <s v="The Summit Practice"/>
        <s v="The Vicarage Lane Surgery"/>
        <s v="Tollgate Health Centre"/>
        <s v="Upton Lane Medical Centre"/>
        <s v="Westbury Road Medical Practice"/>
        <s v="Woodgrange Medical Practice"/>
        <s v="Wordsworth Health Centre"/>
        <s v="Aldersbrook Medical Centre"/>
        <s v="Balfour Road Surgery"/>
        <s v="Broadway Surgery"/>
        <s v="Castleton Road Surgery"/>
        <s v="Chadwell Heath Surgery"/>
        <s v="Clayhall Clinic"/>
        <s v="Cranbrook Surgery"/>
        <s v="Doctor's House"/>
        <s v="Drive Surgery"/>
        <s v="Eastern Avenue Medical Centre"/>
        <s v="Elmhurst Practice"/>
        <s v="Fencepiece Road Medical Practice"/>
        <s v="Forest Edge Practice"/>
        <s v="Fullwell Avenue Surgery"/>
        <s v="Fullwell Cross Medical Centre"/>
        <s v="Gants Hill Medical Centre"/>
        <s v="Glebelands Practice"/>
        <s v="Goodmayes Medical Centre"/>
        <s v="Granville Medical Centre"/>
        <s v="Green Lane, Goodmayes Medical practice"/>
        <s v="Grove Surgery"/>
        <s v="Hainault Surgery"/>
        <s v="Heathcote Primary Care Centre"/>
        <s v="Ilford Lane Surgery"/>
        <s v="Ilford Medical Centre"/>
        <s v="Kenwood Medical Centre"/>
        <s v="Mathukias Surgery"/>
        <s v="Newbury Group Practice"/>
        <s v="Oak Tree Medical Practice"/>
        <s v="Queen Mary Practice"/>
        <s v="Redbridge Surgery"/>
        <s v="Rydal Practice"/>
        <s v="Seven Kings Practice"/>
        <s v="Shrubberies Medical Centre"/>
        <s v="Southdene Surgery"/>
        <s v="St Clements Surgery"/>
        <s v="The Evergreen Practice"/>
        <s v="The Palms Medical Centre"/>
        <s v="The Practice Loxford"/>
        <s v="The Willows Practice"/>
        <s v="Wanstead Place Surgery"/>
        <s v="York Road Surgery"/>
        <s v="Aberfeldy Practice"/>
        <s v="Albion Health Centre"/>
        <s v="Barkantine Practice"/>
        <s v="Bethnal Green Health Centre"/>
        <s v="Blithehale Medical Centre"/>
        <s v="Chrisp Street Health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Limehouse Practice (Gill Street)"/>
        <s v="Merchant Street (Dr Rana)"/>
        <s v="Ruston Street Clinic (Dr Amin)"/>
        <s v="Spitalfields Practice"/>
        <s v="St Andrews Health Centre"/>
        <s v="St Katharine Docks Practice"/>
        <s v="St Pauls Way Medical Centre"/>
        <s v="St Stephens Health Centre"/>
        <s v="Stroudley Walk Centre"/>
        <s v="Strouts Place Medical Centre"/>
        <s v="The Mission Practice"/>
        <s v="The Tredegar Practice"/>
        <s v="Wapping Group Practice"/>
        <s v="XXP/BBB"/>
        <s v=" Crawley Road Medical Centre"/>
        <s v=" The Firs"/>
        <s v=" The Penryhn Surgery"/>
        <s v="Addison Road Medical Practice"/>
        <s v="Chingford Medical Practice"/>
        <s v="Churchill Medical Centre"/>
        <s v="Claremont Medical Centre"/>
        <s v="Dr Dhital Practice"/>
        <s v="Dr Shantir Practice"/>
        <s v="Forest Surgery"/>
        <s v="Francis Road Medical Centre"/>
        <s v="Green Man Medical Centre"/>
        <s v="Hampton Medical Centre"/>
        <s v="Handsworth Medical Centre"/>
        <s v="High Road Surgery"/>
        <s v="Higham Hill Medical Centre"/>
        <s v="Kings Head Medical Practice"/>
        <s v="Kiyani Medical Practice"/>
        <s v="Larkshall Medical Centre"/>
        <s v="Leyton Healthcare (Oliver Road)"/>
        <s v="Lime Tree &amp; Sinnott Healthcare Ltd"/>
        <s v="Lime Tree Surgery"/>
        <s v="LL Medical Care (Agarwal &amp; Agrwal Practice)"/>
        <s v="Old Church Surgery"/>
        <s v="Queens Road Medical Centre"/>
        <s v="Seymour Medical Centre"/>
        <s v="Sma Medical Centre"/>
        <s v="St James Medical Practice Ltd"/>
        <s v="The Allum Medical Centre"/>
        <s v="The Bailey Practice"/>
        <s v="The Ecclesbourne Practice"/>
        <s v="The Harrow Road Surgery"/>
        <s v="The Langthorne Sharma Family Practice"/>
        <s v="The Lyndhurst Surgery"/>
        <s v="The Manor Practice"/>
        <s v="The Microfaculty"/>
        <s v="The Ridgeway Surgery"/>
        <s v="Waltham Forest Community &amp; Family Health Services Ltd"/>
        <s v="" u="1"/>
        <s v="E16 Health - Albert Road Surgery" u="1"/>
        <s v="Esk Road Medical Practice" u="1"/>
        <s v="Dr V M Patel Surgery" u="1"/>
        <s v="Dr Samuel &amp; Dr Khan's Practice" u="1"/>
      </sharedItems>
    </cacheField>
    <cacheField name="Rel_D" numFmtId="14">
      <sharedItems containsSemiMixedTypes="0" containsNonDate="0" containsDate="1" containsString="0" minDate="2021-10-24T00:00:00" maxDate="2022-11-02T00:00:00" count="48">
        <d v="2022-03-21T00:00:00"/>
        <d v="2022-01-11T00:00:00" u="1"/>
        <d v="2021-12-16T00:00:00" u="1"/>
        <d v="2022-01-30T00:00:00" u="1"/>
        <d v="2022-01-04T00:00:00" u="1"/>
        <d v="2022-01-23T00:00:00" u="1"/>
        <d v="2022-03-14T00:00:00" u="1"/>
        <d v="2021-12-28T00:00:00" u="1"/>
        <d v="2022-01-16T00:00:00" u="1"/>
        <d v="2022-03-07T00:00:00" u="1"/>
        <d v="2022-02-21T00:00:00" u="1"/>
        <d v="2022-01-09T00:00:00" u="1"/>
        <d v="2022-02-14T00:00:00" u="1"/>
        <d v="2021-11-28T00:00:00" u="1"/>
        <d v="2022-03-19T00:00:00" u="1"/>
        <d v="2022-02-07T00:00:00" u="1"/>
        <d v="2021-11-21T00:00:00" u="1"/>
        <d v="2021-11-14T00:00:00" u="1"/>
        <d v="2021-10-28T00:00:00" u="1"/>
        <d v="2021-12-19T00:00:00" u="1"/>
        <d v="2021-11-07T00:00:00" u="1"/>
        <d v="2021-12-12T00:00:00" u="1"/>
        <d v="2021-12-05T00:00:00" u="1"/>
        <d v="2022-03-10T00:00:00" u="1"/>
        <d v="2021-10-26T00:00:00" u="1"/>
        <d v="2021-12-17T00:00:00" u="1"/>
        <d v="2022-01-31T00:00:00" u="1"/>
        <d v="2022-01-24T00:00:00" u="1"/>
        <d v="2021-12-29T00:00:00" u="1"/>
        <d v="2022-01-17T00:00:00" u="1"/>
        <d v="2022-03-08T00:00:00" u="1"/>
        <d v="2021-10-31T00:00:00" u="1"/>
        <d v="2022-02-22T00:00:00" u="1"/>
        <d v="2022-01-10T00:00:00" u="1"/>
        <d v="2021-10-24T00:00:00" u="1"/>
        <d v="2021-11-29T00:00:00" u="1"/>
        <d v="2022-01-03T00:00:00" u="1"/>
        <d v="2021-11-22T00:00:00" u="1"/>
        <d v="2022-02-01T00:00:00" u="1"/>
        <d v="2021-11-15T00:00:00" u="1"/>
        <d v="2021-12-20T00:00:00" u="1"/>
        <d v="2021-11-08T00:00:00" u="1"/>
        <d v="2021-12-13T00:00:00" u="1"/>
        <d v="2022-02-13T00:00:00" u="1"/>
        <d v="2021-11-01T00:00:00" u="1"/>
        <d v="2021-12-06T00:00:00" u="1"/>
        <d v="2022-11-01T00:00:00" u="1"/>
        <d v="2022-01-18T00:00:00" u="1"/>
      </sharedItems>
    </cacheField>
    <cacheField name="01 Adults aged 12 yrs or over who are immunosuppressed" numFmtId="0">
      <sharedItems containsString="0" containsBlank="1" containsNumber="1" containsInteger="1" minValue="8" maxValue="670"/>
    </cacheField>
    <cacheField name="01.1 Housebound immunosuppressed patients" numFmtId="0">
      <sharedItems containsString="0" containsBlank="1" containsNumber="1" containsInteger="1" minValue="0" maxValue="25"/>
    </cacheField>
    <cacheField name="01.1a Vaccinated (Booster)" numFmtId="0">
      <sharedItems containsString="0" containsBlank="1" containsNumber="1" containsInteger="1" minValue="0" maxValue="17"/>
    </cacheField>
    <cacheField name="01.2 Residential/Care home immunosuppressed patients" numFmtId="0">
      <sharedItems containsString="0" containsBlank="1" containsNumber="1" containsInteger="1" minValue="0" maxValue="9"/>
    </cacheField>
    <cacheField name="01.2a Vaccinated (Booster)" numFmtId="0">
      <sharedItems containsString="0" containsBlank="1" containsNumber="1" containsInteger="1" minValue="0" maxValue="8"/>
    </cacheField>
    <cacheField name="01a Vaccinated (Booster)" numFmtId="0">
      <sharedItems containsString="0" containsBlank="1" containsNumber="1" containsInteger="1" minValue="5" maxValue="369"/>
    </cacheField>
    <cacheField name="01c Declined (excl vaccinated or contraindicated)" numFmtId="0">
      <sharedItems containsString="0" containsBlank="1" containsNumber="1" containsInteger="1" minValue="0" maxValue="111"/>
    </cacheField>
    <cacheField name="01d Invited no outcome (excl vac, contr, decl)" numFmtId="0">
      <sharedItems containsString="0" containsBlank="1" containsNumber="1" containsInteger="1" minValue="0" maxValue="38"/>
    </cacheField>
    <cacheField name="01e No contact coded [CALL]" numFmtId="0">
      <sharedItems containsString="0" containsBlank="1" containsNumber="1" containsInteger="1" minValue="0" maxValue="26"/>
    </cacheField>
    <cacheField name="02 Older adults residing in a care home (exc immunosuppressed)" numFmtId="0">
      <sharedItems containsString="0" containsBlank="1" containsNumber="1" containsInteger="1" minValue="0" maxValue="172"/>
    </cacheField>
    <cacheField name="02a Vaccinated (Booster)" numFmtId="0">
      <sharedItems containsString="0" containsBlank="1" containsNumber="1" containsInteger="1" minValue="0" maxValue="157"/>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6"/>
    </cacheField>
    <cacheField name="03 Adults aged 70 yrs or over" numFmtId="0">
      <sharedItems containsString="0" containsBlank="1" containsNumber="1" containsInteger="1" minValue="1" maxValue="2270"/>
    </cacheField>
    <cacheField name="03a Vaccinated (Booster)" numFmtId="0">
      <sharedItems containsString="0" containsBlank="1" containsNumber="1" containsInteger="1" minValue="1" maxValue="2102"/>
    </cacheField>
    <cacheField name="03c Declined (excl vaccinated or contraindicated)" numFmtId="0">
      <sharedItems containsString="0" containsBlank="1" containsNumber="1" containsInteger="1" minValue="0" maxValue="91"/>
    </cacheField>
    <cacheField name="03d Invited no outcome (excl vac, contr, decl)" numFmtId="0">
      <sharedItems containsString="0" containsBlank="1" containsNumber="1" containsInteger="1" minValue="0" maxValue="96"/>
    </cacheField>
    <cacheField name="03e No contact coded [CALL]" numFmtId="0">
      <sharedItems containsString="0" containsBlank="1" containsNumber="1" containsInteger="1" minValue="0" maxValue="102"/>
    </cacheField>
    <cacheField name="04 Adults aged 16 - 69 Clinically Extremely Vulnerable" numFmtId="0">
      <sharedItems containsString="0" containsBlank="1" containsNumber="1" containsInteger="1" minValue="0" maxValue="3469"/>
    </cacheField>
    <cacheField name="04a Vaccinated (Booster)" numFmtId="0">
      <sharedItems containsString="0" containsBlank="1" containsNumber="1" containsInteger="1" minValue="0" maxValue="1911"/>
    </cacheField>
    <cacheField name="04c Declined (excl vaccinated or contraindicated)" numFmtId="0">
      <sharedItems containsString="0" containsBlank="1" containsNumber="1" containsInteger="1" minValue="0" maxValue="537"/>
    </cacheField>
    <cacheField name="04d Invited no outcome (excl vac, contr, decl)" numFmtId="0">
      <sharedItems containsString="0" containsBlank="1" containsNumber="1" containsInteger="1" minValue="0" maxValue="475"/>
    </cacheField>
    <cacheField name="04e No contact coded [CALL]" numFmtId="0">
      <sharedItems containsString="0" containsBlank="1" containsNumber="1" containsInteger="1" minValue="0" maxValue="467"/>
    </cacheField>
    <cacheField name="05 Adults aged 50 to 69 yrs" numFmtId="0">
      <sharedItems containsString="0" containsBlank="1" containsNumber="1" containsInteger="1" minValue="1" maxValue="3488"/>
    </cacheField>
    <cacheField name="05a Vaccinated (Booster)" numFmtId="0">
      <sharedItems containsString="0" containsBlank="1" containsNumber="1" containsInteger="1" minValue="1" maxValue="2193"/>
    </cacheField>
    <cacheField name="05c Declined (excl vaccinated or contraindicated)" numFmtId="0">
      <sharedItems containsString="0" containsBlank="1" containsNumber="1" containsInteger="1" minValue="0" maxValue="419"/>
    </cacheField>
    <cacheField name="05d Invited no outcome (excl vac, contr, decl)" numFmtId="0">
      <sharedItems containsString="0" containsBlank="1" containsNumber="1" containsInteger="1" minValue="0" maxValue="649"/>
    </cacheField>
    <cacheField name="05e No contact coded [CALL]" numFmtId="0">
      <sharedItems containsString="0" containsBlank="1" containsNumber="1" containsInteger="1" minValue="0" maxValue="447"/>
    </cacheField>
    <cacheField name="06 Adults aged 16 to 49 yrs at risk of Covid or Flu" numFmtId="0">
      <sharedItems containsString="0" containsBlank="1" containsNumber="1" containsInteger="1" minValue="27" maxValue="773"/>
    </cacheField>
    <cacheField name="06a Vaccinated (Booster)" numFmtId="0">
      <sharedItems containsString="0" containsBlank="1" containsNumber="1" containsInteger="1" minValue="5" maxValue="465"/>
    </cacheField>
    <cacheField name="06c Declined (excl vaccinated or contraindicated)" numFmtId="0">
      <sharedItems containsString="0" containsBlank="1" containsNumber="1" containsInteger="1" minValue="0" maxValue="57"/>
    </cacheField>
    <cacheField name="06d Invited no outcome (excl vac, contr, decl)" numFmtId="0">
      <sharedItems containsString="0" containsBlank="1" containsNumber="1" containsInteger="1" minValue="0" maxValue="146"/>
    </cacheField>
    <cacheField name="06e No contact coded [CALL]" numFmtId="0">
      <sharedItems containsString="0" containsBlank="1" containsNumber="1" containsInteger="1" minValue="0" maxValue="69"/>
    </cacheField>
    <cacheField name="07 Housebound (exc immunosuppressed)" numFmtId="0">
      <sharedItems containsString="0" containsBlank="1" containsNumber="1" containsInteger="1" minValue="0" maxValue="205"/>
    </cacheField>
    <cacheField name="07a Vaccinated (Booster)" numFmtId="0">
      <sharedItems containsString="0" containsBlank="1" containsNumber="1" containsInteger="1" minValue="0" maxValue="174"/>
    </cacheField>
    <cacheField name="07c Declined (excl vaccinated or contraindicated)" numFmtId="0">
      <sharedItems containsString="0" containsBlank="1" containsNumber="1" containsInteger="1" minValue="0" maxValue="23"/>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5"/>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5"/>
    </cacheField>
    <cacheField name="01.1d Invited no outcome (excl vac, contr, decl)" numFmtId="0">
      <sharedItems containsString="0" containsBlank="1" containsNumber="1" containsInteger="1" minValue="0" maxValue="2"/>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7"/>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19"/>
    </cacheField>
    <cacheField name="01.2f Second Vaccination" numFmtId="0">
      <sharedItems containsString="0" containsBlank="1" containsNumber="1" containsInteger="1" minValue="0" maxValue="9"/>
    </cacheField>
    <cacheField name="01f Second Vaccination" numFmtId="0">
      <sharedItems containsString="0" containsBlank="1" containsNumber="1" containsInteger="1" minValue="6" maxValue="503"/>
    </cacheField>
    <cacheField name="02f Second Vaccination" numFmtId="0">
      <sharedItems containsString="0" containsBlank="1" containsNumber="1" containsInteger="1" minValue="0" maxValue="165"/>
    </cacheField>
    <cacheField name="03f Second Vaccination" numFmtId="0">
      <sharedItems containsString="0" containsBlank="1" containsNumber="1" containsInteger="1" minValue="1" maxValue="2137"/>
    </cacheField>
    <cacheField name="04f Second Vaccination" numFmtId="0">
      <sharedItems containsString="0" containsBlank="1" containsNumber="1" containsInteger="1" minValue="0" maxValue="2706"/>
    </cacheField>
    <cacheField name="05f Second Vaccination" numFmtId="0">
      <sharedItems containsString="0" containsBlank="1" containsNumber="1" containsInteger="1" minValue="54" maxValue="2590"/>
    </cacheField>
    <cacheField name="06f Second Vaccination" numFmtId="0">
      <sharedItems containsString="0" containsBlank="1" containsNumber="1" containsInteger="1" minValue="11" maxValue="558"/>
    </cacheField>
    <cacheField name="07f Second Vaccination" numFmtId="0">
      <sharedItems containsString="0" containsBlank="1" containsNumber="1" containsInteger="1" minValue="0" maxValue="188"/>
    </cacheField>
    <cacheField name="08 Healthy adults aged 18+" numFmtId="0">
      <sharedItems containsString="0" containsBlank="1" containsNumber="1" containsInteger="1" minValue="1" maxValue="20191"/>
    </cacheField>
    <cacheField name="08a Vaccinated (Booster)" numFmtId="0">
      <sharedItems containsString="0" containsBlank="1" containsNumber="1" containsInteger="1" minValue="1" maxValue="7895"/>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343"/>
    </cacheField>
    <cacheField name="08d Invited no outcome (excl vac, contr, decl)" numFmtId="0">
      <sharedItems containsString="0" containsBlank="1" containsNumber="1" containsInteger="1" minValue="8" maxValue="4935"/>
    </cacheField>
    <cacheField name="08e No contact coded [CALL]" numFmtId="0">
      <sharedItems containsString="0" containsBlank="1" containsNumber="1" containsInteger="1" minValue="22" maxValue="4827"/>
    </cacheField>
    <cacheField name="08f Second Vaccination" numFmtId="0">
      <sharedItems containsString="0" containsBlank="1" containsNumber="1" containsInteger="1" minValue="1" maxValue="12475"/>
    </cacheField>
    <cacheField name="01.1g Second Booster Vaccination" numFmtId="0">
      <sharedItems containsString="0" containsBlank="1" containsNumber="1" containsInteger="1" minValue="0" maxValue="37"/>
    </cacheField>
    <cacheField name="01.2g Second Booster Vaccination" numFmtId="0">
      <sharedItems containsString="0" containsBlank="1" containsNumber="1" containsInteger="1" minValue="0" maxValue="1"/>
    </cacheField>
    <cacheField name="01g Second Booster Vaccination" numFmtId="0">
      <sharedItems containsString="0" containsBlank="1" containsNumber="1" containsInteger="1" minValue="0" maxValue="61"/>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 name="01g%" numFmtId="0" formula="'01g Second Booster Vaccination'/'01a Vaccinated (Booster)'" databaseField="0"/>
    <cacheField name="01.1g%" numFmtId="0" formula="'01.1g Second Booster Vaccination'/'01.1a Vaccinated (Booster)'" databaseField="0"/>
    <cacheField name="01.2g%" numFmtId="0" formula="'01.2g Second Booster Vaccination'/'01.2a Vaccinated (Booster)'"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0">
  <r>
    <x v="0"/>
    <x v="0"/>
    <x v="0"/>
    <x v="0"/>
    <n v="91"/>
    <n v="0"/>
    <n v="0"/>
    <n v="0"/>
    <n v="0"/>
    <n v="46"/>
    <n v="1"/>
    <n v="7"/>
    <n v="7"/>
    <n v="2"/>
    <n v="2"/>
    <n v="0"/>
    <n v="0"/>
    <n v="264"/>
    <n v="171"/>
    <n v="4"/>
    <n v="11"/>
    <n v="20"/>
    <n v="1137"/>
    <n v="523"/>
    <n v="17"/>
    <n v="95"/>
    <n v="133"/>
    <n v="728"/>
    <n v="313"/>
    <n v="2"/>
    <n v="37"/>
    <n v="199"/>
    <n v="147"/>
    <n v="53"/>
    <n v="1"/>
    <n v="18"/>
    <n v="13"/>
    <n v="22"/>
    <n v="16"/>
    <n v="0"/>
    <n v="1"/>
    <n v="0"/>
    <n v="0"/>
    <n v="0"/>
    <n v="0"/>
    <n v="0"/>
    <n v="0"/>
    <n v="0"/>
    <n v="0"/>
    <n v="0"/>
    <n v="0"/>
    <n v="0"/>
    <n v="0"/>
    <n v="0"/>
    <n v="0"/>
    <n v="0"/>
    <n v="0"/>
    <n v="0"/>
    <n v="0"/>
    <n v="0"/>
    <n v="70"/>
    <n v="2"/>
    <n v="219"/>
    <n v="844"/>
    <n v="470"/>
    <n v="106"/>
    <n v="20"/>
    <n v="4176"/>
    <n v="1032"/>
    <n v="0"/>
    <n v="17"/>
    <n v="262"/>
    <n v="1372"/>
    <n v="2329"/>
    <n v="0"/>
    <n v="0"/>
    <n v="2"/>
  </r>
  <r>
    <x v="0"/>
    <x v="0"/>
    <x v="0"/>
    <x v="0"/>
    <m/>
    <m/>
    <m/>
    <m/>
    <m/>
    <m/>
    <m/>
    <m/>
    <m/>
    <m/>
    <m/>
    <m/>
    <m/>
    <m/>
    <m/>
    <m/>
    <m/>
    <m/>
    <m/>
    <m/>
    <m/>
    <n v="1"/>
    <m/>
    <m/>
    <m/>
    <m/>
    <m/>
    <m/>
    <m/>
    <m/>
    <m/>
    <m/>
    <m/>
    <m/>
    <m/>
    <m/>
    <m/>
    <m/>
    <m/>
    <m/>
    <m/>
    <m/>
    <m/>
    <m/>
    <m/>
    <m/>
    <m/>
    <m/>
    <m/>
    <m/>
    <m/>
    <m/>
    <m/>
    <m/>
    <m/>
    <m/>
    <m/>
    <m/>
    <m/>
    <m/>
    <m/>
    <m/>
    <m/>
    <n v="1"/>
    <m/>
    <m/>
    <m/>
    <m/>
    <m/>
    <m/>
    <m/>
    <m/>
    <m/>
  </r>
  <r>
    <x v="0"/>
    <x v="0"/>
    <x v="1"/>
    <x v="0"/>
    <n v="217"/>
    <n v="5"/>
    <n v="4"/>
    <n v="1"/>
    <n v="1"/>
    <n v="129"/>
    <n v="3"/>
    <n v="20"/>
    <n v="11"/>
    <n v="2"/>
    <n v="2"/>
    <n v="0"/>
    <n v="0"/>
    <n v="563"/>
    <n v="384"/>
    <n v="63"/>
    <n v="17"/>
    <n v="18"/>
    <n v="2796"/>
    <n v="1376"/>
    <n v="44"/>
    <n v="205"/>
    <n v="251"/>
    <n v="1892"/>
    <n v="919"/>
    <n v="18"/>
    <n v="68"/>
    <n v="371"/>
    <n v="401"/>
    <n v="144"/>
    <n v="5"/>
    <n v="58"/>
    <n v="44"/>
    <n v="59"/>
    <n v="45"/>
    <n v="6"/>
    <n v="0"/>
    <n v="0"/>
    <n v="0"/>
    <n v="0"/>
    <n v="0"/>
    <n v="0"/>
    <n v="0"/>
    <n v="0"/>
    <n v="0"/>
    <n v="0"/>
    <n v="0"/>
    <n v="0"/>
    <n v="0"/>
    <n v="0"/>
    <n v="1"/>
    <n v="0"/>
    <n v="0"/>
    <n v="0"/>
    <n v="5"/>
    <n v="1"/>
    <n v="180"/>
    <n v="2"/>
    <n v="454"/>
    <n v="2162"/>
    <n v="1375"/>
    <n v="270"/>
    <n v="53"/>
    <n v="10354"/>
    <n v="2917"/>
    <n v="0"/>
    <n v="107"/>
    <n v="691"/>
    <n v="2911"/>
    <n v="6024"/>
    <n v="0"/>
    <n v="0"/>
    <n v="12"/>
  </r>
  <r>
    <x v="0"/>
    <x v="1"/>
    <x v="2"/>
    <x v="0"/>
    <n v="249"/>
    <n v="7"/>
    <n v="6"/>
    <n v="7"/>
    <n v="7"/>
    <n v="192"/>
    <n v="10"/>
    <n v="1"/>
    <n v="7"/>
    <n v="18"/>
    <n v="16"/>
    <n v="1"/>
    <n v="0"/>
    <n v="585"/>
    <n v="475"/>
    <n v="37"/>
    <n v="0"/>
    <n v="2"/>
    <n v="1606"/>
    <n v="971"/>
    <n v="43"/>
    <n v="45"/>
    <n v="118"/>
    <n v="1238"/>
    <n v="745"/>
    <n v="9"/>
    <n v="39"/>
    <n v="170"/>
    <n v="300"/>
    <n v="108"/>
    <n v="3"/>
    <n v="10"/>
    <n v="44"/>
    <n v="111"/>
    <n v="80"/>
    <n v="11"/>
    <n v="0"/>
    <n v="2"/>
    <n v="0"/>
    <n v="1"/>
    <n v="0"/>
    <n v="0"/>
    <n v="0"/>
    <n v="0"/>
    <n v="0"/>
    <n v="0"/>
    <n v="0"/>
    <n v="0"/>
    <n v="0"/>
    <n v="0"/>
    <n v="0"/>
    <n v="0"/>
    <n v="0"/>
    <n v="0"/>
    <n v="6"/>
    <n v="7"/>
    <n v="229"/>
    <n v="17"/>
    <n v="530"/>
    <n v="1355"/>
    <n v="994"/>
    <n v="231"/>
    <n v="95"/>
    <n v="6092"/>
    <n v="2166"/>
    <n v="0"/>
    <n v="54"/>
    <n v="212"/>
    <n v="1542"/>
    <n v="3992"/>
    <n v="0"/>
    <n v="0"/>
    <n v="6"/>
  </r>
  <r>
    <x v="0"/>
    <x v="2"/>
    <x v="3"/>
    <x v="0"/>
    <n v="96"/>
    <n v="2"/>
    <n v="2"/>
    <n v="0"/>
    <n v="0"/>
    <n v="67"/>
    <n v="2"/>
    <n v="6"/>
    <n v="4"/>
    <n v="0"/>
    <n v="0"/>
    <n v="0"/>
    <n v="0"/>
    <n v="357"/>
    <n v="308"/>
    <n v="9"/>
    <n v="1"/>
    <n v="9"/>
    <n v="1169"/>
    <n v="676"/>
    <n v="21"/>
    <n v="70"/>
    <n v="103"/>
    <n v="796"/>
    <n v="501"/>
    <n v="0"/>
    <n v="18"/>
    <n v="103"/>
    <n v="146"/>
    <n v="63"/>
    <n v="1"/>
    <n v="3"/>
    <n v="22"/>
    <n v="33"/>
    <n v="28"/>
    <n v="0"/>
    <n v="0"/>
    <n v="1"/>
    <n v="0"/>
    <n v="0"/>
    <n v="0"/>
    <n v="0"/>
    <n v="0"/>
    <n v="0"/>
    <n v="0"/>
    <n v="0"/>
    <n v="0"/>
    <n v="0"/>
    <n v="0"/>
    <n v="0"/>
    <n v="0"/>
    <n v="0"/>
    <n v="0"/>
    <n v="0"/>
    <n v="2"/>
    <n v="0"/>
    <n v="80"/>
    <n v="0"/>
    <n v="330"/>
    <n v="937"/>
    <n v="652"/>
    <n v="110"/>
    <n v="32"/>
    <n v="3672"/>
    <n v="1380"/>
    <n v="0"/>
    <n v="22"/>
    <n v="147"/>
    <n v="878"/>
    <n v="2448"/>
    <n v="1"/>
    <n v="0"/>
    <n v="4"/>
  </r>
  <r>
    <x v="0"/>
    <x v="3"/>
    <x v="4"/>
    <x v="0"/>
    <n v="69"/>
    <n v="0"/>
    <n v="0"/>
    <n v="3"/>
    <n v="3"/>
    <n v="41"/>
    <n v="3"/>
    <n v="3"/>
    <n v="2"/>
    <n v="39"/>
    <n v="23"/>
    <n v="2"/>
    <n v="3"/>
    <n v="203"/>
    <n v="142"/>
    <n v="24"/>
    <n v="4"/>
    <n v="9"/>
    <n v="925"/>
    <n v="421"/>
    <n v="45"/>
    <n v="80"/>
    <n v="100"/>
    <n v="611"/>
    <n v="294"/>
    <n v="41"/>
    <n v="79"/>
    <n v="53"/>
    <n v="124"/>
    <n v="36"/>
    <n v="1"/>
    <n v="12"/>
    <n v="24"/>
    <n v="22"/>
    <n v="14"/>
    <n v="2"/>
    <n v="0"/>
    <n v="1"/>
    <n v="0"/>
    <n v="0"/>
    <n v="0"/>
    <n v="0"/>
    <n v="0"/>
    <n v="0"/>
    <n v="0"/>
    <n v="0"/>
    <n v="0"/>
    <n v="0"/>
    <n v="0"/>
    <n v="0"/>
    <n v="0"/>
    <n v="0"/>
    <n v="0"/>
    <n v="0"/>
    <n v="0"/>
    <n v="3"/>
    <n v="61"/>
    <n v="31"/>
    <n v="162"/>
    <n v="655"/>
    <n v="429"/>
    <n v="79"/>
    <n v="16"/>
    <n v="3503"/>
    <n v="922"/>
    <n v="0"/>
    <n v="69"/>
    <n v="269"/>
    <n v="1108"/>
    <n v="1887"/>
    <n v="0"/>
    <n v="0"/>
    <n v="2"/>
  </r>
  <r>
    <x v="0"/>
    <x v="3"/>
    <x v="5"/>
    <x v="0"/>
    <n v="72"/>
    <n v="1"/>
    <n v="1"/>
    <n v="0"/>
    <n v="0"/>
    <n v="44"/>
    <n v="0"/>
    <n v="5"/>
    <n v="6"/>
    <n v="30"/>
    <n v="20"/>
    <n v="1"/>
    <n v="1"/>
    <n v="404"/>
    <n v="340"/>
    <n v="6"/>
    <n v="14"/>
    <n v="7"/>
    <n v="918"/>
    <n v="487"/>
    <n v="14"/>
    <n v="70"/>
    <n v="83"/>
    <n v="673"/>
    <n v="382"/>
    <n v="4"/>
    <n v="31"/>
    <n v="81"/>
    <n v="108"/>
    <n v="39"/>
    <n v="0"/>
    <n v="5"/>
    <n v="23"/>
    <n v="26"/>
    <n v="17"/>
    <n v="2"/>
    <n v="1"/>
    <n v="0"/>
    <n v="0"/>
    <n v="0"/>
    <n v="0"/>
    <n v="0"/>
    <n v="0"/>
    <n v="0"/>
    <n v="0"/>
    <n v="0"/>
    <n v="0"/>
    <n v="0"/>
    <n v="1"/>
    <n v="0"/>
    <n v="0"/>
    <n v="0"/>
    <n v="0"/>
    <n v="0"/>
    <n v="1"/>
    <n v="0"/>
    <n v="59"/>
    <n v="25"/>
    <n v="368"/>
    <n v="711"/>
    <n v="536"/>
    <n v="73"/>
    <n v="22"/>
    <n v="3189"/>
    <n v="1055"/>
    <n v="0"/>
    <n v="36"/>
    <n v="160"/>
    <n v="900"/>
    <n v="1944"/>
    <n v="0"/>
    <n v="0"/>
    <n v="3"/>
  </r>
  <r>
    <x v="0"/>
    <x v="4"/>
    <x v="6"/>
    <x v="0"/>
    <n v="72"/>
    <n v="3"/>
    <n v="3"/>
    <n v="6"/>
    <n v="6"/>
    <n v="55"/>
    <n v="1"/>
    <n v="1"/>
    <n v="7"/>
    <n v="172"/>
    <n v="157"/>
    <n v="4"/>
    <n v="1"/>
    <n v="267"/>
    <n v="216"/>
    <n v="0"/>
    <n v="0"/>
    <n v="24"/>
    <n v="684"/>
    <n v="416"/>
    <n v="8"/>
    <n v="5"/>
    <n v="76"/>
    <n v="571"/>
    <n v="310"/>
    <n v="1"/>
    <n v="8"/>
    <n v="111"/>
    <n v="103"/>
    <n v="43"/>
    <n v="0"/>
    <n v="3"/>
    <n v="18"/>
    <n v="109"/>
    <n v="100"/>
    <n v="2"/>
    <n v="1"/>
    <n v="2"/>
    <n v="0"/>
    <n v="0"/>
    <n v="0"/>
    <n v="0"/>
    <n v="0"/>
    <n v="0"/>
    <n v="0"/>
    <n v="0"/>
    <n v="0"/>
    <n v="0"/>
    <n v="0"/>
    <n v="0"/>
    <n v="0"/>
    <n v="0"/>
    <n v="0"/>
    <n v="0"/>
    <n v="3"/>
    <n v="6"/>
    <n v="62"/>
    <n v="165"/>
    <n v="240"/>
    <n v="574"/>
    <n v="442"/>
    <n v="75"/>
    <n v="103"/>
    <n v="2481"/>
    <n v="797"/>
    <n v="0"/>
    <n v="3"/>
    <n v="176"/>
    <n v="642"/>
    <n v="1528"/>
    <n v="0"/>
    <n v="0"/>
    <n v="3"/>
  </r>
  <r>
    <x v="0"/>
    <x v="1"/>
    <x v="7"/>
    <x v="0"/>
    <n v="37"/>
    <n v="1"/>
    <n v="0"/>
    <n v="0"/>
    <n v="0"/>
    <n v="20"/>
    <n v="2"/>
    <n v="1"/>
    <n v="4"/>
    <n v="0"/>
    <n v="0"/>
    <n v="0"/>
    <n v="0"/>
    <n v="190"/>
    <n v="137"/>
    <n v="9"/>
    <n v="9"/>
    <n v="6"/>
    <n v="691"/>
    <n v="374"/>
    <n v="9"/>
    <n v="35"/>
    <n v="79"/>
    <n v="555"/>
    <n v="221"/>
    <n v="0"/>
    <n v="11"/>
    <n v="199"/>
    <n v="94"/>
    <n v="37"/>
    <n v="0"/>
    <n v="2"/>
    <n v="13"/>
    <n v="5"/>
    <n v="1"/>
    <n v="0"/>
    <n v="0"/>
    <n v="0"/>
    <n v="0"/>
    <n v="0"/>
    <n v="0"/>
    <n v="0"/>
    <n v="0"/>
    <n v="0"/>
    <n v="0"/>
    <n v="0"/>
    <n v="0"/>
    <n v="0"/>
    <n v="0"/>
    <n v="0"/>
    <n v="0"/>
    <n v="0"/>
    <n v="0"/>
    <n v="0"/>
    <n v="1"/>
    <n v="0"/>
    <n v="29"/>
    <n v="0"/>
    <n v="163"/>
    <n v="550"/>
    <n v="322"/>
    <n v="74"/>
    <n v="5"/>
    <n v="3253"/>
    <n v="810"/>
    <n v="0"/>
    <n v="6"/>
    <n v="68"/>
    <n v="1368"/>
    <n v="1650"/>
    <n v="0"/>
    <n v="0"/>
    <n v="2"/>
  </r>
  <r>
    <x v="0"/>
    <x v="5"/>
    <x v="8"/>
    <x v="0"/>
    <n v="30"/>
    <n v="0"/>
    <n v="0"/>
    <n v="0"/>
    <n v="0"/>
    <n v="22"/>
    <n v="0"/>
    <n v="0"/>
    <n v="1"/>
    <n v="0"/>
    <n v="0"/>
    <n v="0"/>
    <n v="0"/>
    <n v="240"/>
    <n v="205"/>
    <n v="14"/>
    <n v="1"/>
    <n v="5"/>
    <n v="267"/>
    <n v="190"/>
    <n v="8"/>
    <n v="7"/>
    <n v="11"/>
    <n v="345"/>
    <n v="199"/>
    <n v="14"/>
    <n v="10"/>
    <n v="48"/>
    <n v="46"/>
    <n v="16"/>
    <n v="2"/>
    <n v="4"/>
    <n v="5"/>
    <n v="24"/>
    <n v="19"/>
    <n v="1"/>
    <n v="0"/>
    <n v="0"/>
    <n v="0"/>
    <n v="0"/>
    <n v="0"/>
    <n v="0"/>
    <n v="0"/>
    <n v="0"/>
    <n v="0"/>
    <n v="0"/>
    <n v="0"/>
    <n v="0"/>
    <n v="0"/>
    <n v="0"/>
    <n v="0"/>
    <n v="0"/>
    <n v="0"/>
    <n v="0"/>
    <n v="0"/>
    <n v="0"/>
    <n v="28"/>
    <n v="0"/>
    <n v="218"/>
    <n v="235"/>
    <n v="266"/>
    <n v="31"/>
    <n v="23"/>
    <n v="1305"/>
    <n v="527"/>
    <n v="0"/>
    <n v="47"/>
    <n v="61"/>
    <n v="283"/>
    <n v="850"/>
    <n v="0"/>
    <n v="0"/>
    <n v="2"/>
  </r>
  <r>
    <x v="0"/>
    <x v="4"/>
    <x v="9"/>
    <x v="0"/>
    <n v="60"/>
    <n v="0"/>
    <n v="0"/>
    <n v="0"/>
    <n v="0"/>
    <n v="46"/>
    <n v="0"/>
    <n v="1"/>
    <n v="2"/>
    <n v="1"/>
    <n v="1"/>
    <n v="0"/>
    <n v="0"/>
    <n v="369"/>
    <n v="314"/>
    <n v="7"/>
    <n v="2"/>
    <n v="11"/>
    <n v="785"/>
    <n v="444"/>
    <n v="9"/>
    <n v="11"/>
    <n v="92"/>
    <n v="780"/>
    <n v="468"/>
    <n v="2"/>
    <n v="8"/>
    <n v="116"/>
    <n v="97"/>
    <n v="37"/>
    <n v="1"/>
    <n v="6"/>
    <n v="12"/>
    <n v="32"/>
    <n v="22"/>
    <n v="0"/>
    <n v="0"/>
    <n v="1"/>
    <n v="0"/>
    <n v="0"/>
    <n v="0"/>
    <n v="0"/>
    <n v="0"/>
    <n v="0"/>
    <n v="0"/>
    <n v="0"/>
    <n v="0"/>
    <n v="0"/>
    <n v="0"/>
    <n v="0"/>
    <n v="0"/>
    <n v="0"/>
    <n v="0"/>
    <n v="0"/>
    <n v="0"/>
    <n v="0"/>
    <n v="56"/>
    <n v="1"/>
    <n v="346"/>
    <n v="643"/>
    <n v="630"/>
    <n v="69"/>
    <n v="29"/>
    <n v="3114"/>
    <n v="1148"/>
    <n v="0"/>
    <n v="12"/>
    <n v="45"/>
    <n v="860"/>
    <n v="2026"/>
    <n v="0"/>
    <n v="0"/>
    <n v="3"/>
  </r>
  <r>
    <x v="0"/>
    <x v="5"/>
    <x v="10"/>
    <x v="0"/>
    <n v="46"/>
    <n v="1"/>
    <n v="0"/>
    <n v="0"/>
    <n v="0"/>
    <n v="33"/>
    <n v="5"/>
    <n v="1"/>
    <n v="0"/>
    <n v="2"/>
    <n v="1"/>
    <n v="0"/>
    <n v="0"/>
    <n v="328"/>
    <n v="288"/>
    <n v="16"/>
    <n v="2"/>
    <n v="0"/>
    <n v="585"/>
    <n v="373"/>
    <n v="55"/>
    <n v="26"/>
    <n v="9"/>
    <n v="499"/>
    <n v="321"/>
    <n v="55"/>
    <n v="16"/>
    <n v="6"/>
    <n v="64"/>
    <n v="19"/>
    <n v="1"/>
    <n v="11"/>
    <n v="9"/>
    <n v="55"/>
    <n v="44"/>
    <n v="4"/>
    <n v="0"/>
    <n v="0"/>
    <n v="0"/>
    <n v="1"/>
    <n v="0"/>
    <n v="0"/>
    <n v="0"/>
    <n v="0"/>
    <n v="0"/>
    <n v="0"/>
    <n v="0"/>
    <n v="0"/>
    <n v="0"/>
    <n v="0"/>
    <n v="0"/>
    <n v="0"/>
    <n v="0"/>
    <n v="0"/>
    <n v="0"/>
    <n v="0"/>
    <n v="39"/>
    <n v="2"/>
    <n v="306"/>
    <n v="485"/>
    <n v="413"/>
    <n v="38"/>
    <n v="49"/>
    <n v="2010"/>
    <n v="778"/>
    <n v="0"/>
    <n v="94"/>
    <n v="188"/>
    <n v="344"/>
    <n v="1306"/>
    <n v="0"/>
    <n v="0"/>
    <n v="1"/>
  </r>
  <r>
    <x v="0"/>
    <x v="5"/>
    <x v="11"/>
    <x v="0"/>
    <n v="99"/>
    <n v="5"/>
    <n v="3"/>
    <n v="0"/>
    <n v="0"/>
    <n v="63"/>
    <n v="0"/>
    <n v="8"/>
    <n v="3"/>
    <n v="3"/>
    <n v="3"/>
    <n v="0"/>
    <n v="0"/>
    <n v="368"/>
    <n v="304"/>
    <n v="10"/>
    <n v="18"/>
    <n v="8"/>
    <n v="1090"/>
    <n v="616"/>
    <n v="9"/>
    <n v="82"/>
    <n v="113"/>
    <n v="744"/>
    <n v="420"/>
    <n v="2"/>
    <n v="36"/>
    <n v="127"/>
    <n v="147"/>
    <n v="68"/>
    <n v="1"/>
    <n v="10"/>
    <n v="22"/>
    <n v="52"/>
    <n v="42"/>
    <n v="0"/>
    <n v="1"/>
    <n v="0"/>
    <n v="0"/>
    <n v="0"/>
    <n v="0"/>
    <n v="0"/>
    <n v="0"/>
    <n v="0"/>
    <n v="0"/>
    <n v="0"/>
    <n v="0"/>
    <n v="0"/>
    <n v="0"/>
    <n v="0"/>
    <n v="0"/>
    <n v="0"/>
    <n v="0"/>
    <n v="0"/>
    <n v="4"/>
    <n v="0"/>
    <n v="85"/>
    <n v="3"/>
    <n v="331"/>
    <n v="849"/>
    <n v="563"/>
    <n v="107"/>
    <n v="51"/>
    <n v="3556"/>
    <n v="1161"/>
    <n v="0"/>
    <n v="9"/>
    <n v="193"/>
    <n v="1024"/>
    <n v="2174"/>
    <n v="0"/>
    <n v="0"/>
    <n v="4"/>
  </r>
  <r>
    <x v="0"/>
    <x v="5"/>
    <x v="12"/>
    <x v="0"/>
    <n v="68"/>
    <n v="0"/>
    <n v="0"/>
    <n v="0"/>
    <n v="0"/>
    <n v="37"/>
    <n v="6"/>
    <n v="2"/>
    <n v="7"/>
    <n v="0"/>
    <n v="0"/>
    <n v="0"/>
    <n v="0"/>
    <n v="157"/>
    <n v="130"/>
    <n v="12"/>
    <n v="0"/>
    <n v="2"/>
    <n v="469"/>
    <n v="279"/>
    <n v="41"/>
    <n v="13"/>
    <n v="20"/>
    <n v="491"/>
    <n v="275"/>
    <n v="79"/>
    <n v="26"/>
    <n v="20"/>
    <n v="27"/>
    <n v="12"/>
    <n v="0"/>
    <n v="1"/>
    <n v="5"/>
    <n v="6"/>
    <n v="6"/>
    <n v="0"/>
    <n v="0"/>
    <n v="0"/>
    <n v="0"/>
    <n v="0"/>
    <n v="0"/>
    <n v="0"/>
    <n v="0"/>
    <n v="0"/>
    <n v="0"/>
    <n v="0"/>
    <n v="0"/>
    <n v="0"/>
    <n v="0"/>
    <n v="0"/>
    <n v="0"/>
    <n v="0"/>
    <n v="0"/>
    <n v="0"/>
    <n v="0"/>
    <n v="0"/>
    <n v="50"/>
    <n v="0"/>
    <n v="142"/>
    <n v="382"/>
    <n v="356"/>
    <n v="21"/>
    <n v="6"/>
    <n v="2253"/>
    <n v="807"/>
    <n v="0"/>
    <n v="150"/>
    <n v="81"/>
    <n v="557"/>
    <n v="1390"/>
    <n v="0"/>
    <n v="0"/>
    <n v="2"/>
  </r>
  <r>
    <x v="0"/>
    <x v="3"/>
    <x v="13"/>
    <x v="0"/>
    <n v="69"/>
    <n v="1"/>
    <n v="1"/>
    <n v="0"/>
    <n v="0"/>
    <n v="37"/>
    <n v="8"/>
    <n v="2"/>
    <n v="1"/>
    <n v="3"/>
    <n v="1"/>
    <n v="1"/>
    <n v="0"/>
    <n v="286"/>
    <n v="206"/>
    <n v="12"/>
    <n v="12"/>
    <n v="26"/>
    <n v="823"/>
    <n v="422"/>
    <n v="92"/>
    <n v="38"/>
    <n v="40"/>
    <n v="864"/>
    <n v="441"/>
    <n v="54"/>
    <n v="60"/>
    <n v="111"/>
    <n v="100"/>
    <n v="41"/>
    <n v="2"/>
    <n v="6"/>
    <n v="20"/>
    <n v="45"/>
    <n v="35"/>
    <n v="5"/>
    <n v="1"/>
    <n v="0"/>
    <n v="0"/>
    <n v="0"/>
    <n v="0"/>
    <n v="0"/>
    <n v="0"/>
    <n v="0"/>
    <n v="0"/>
    <n v="0"/>
    <n v="0"/>
    <n v="0"/>
    <n v="0"/>
    <n v="0"/>
    <n v="0"/>
    <n v="0"/>
    <n v="0"/>
    <n v="0"/>
    <n v="1"/>
    <n v="0"/>
    <n v="57"/>
    <n v="2"/>
    <n v="232"/>
    <n v="613"/>
    <n v="621"/>
    <n v="65"/>
    <n v="37"/>
    <n v="3354"/>
    <n v="1038"/>
    <n v="0"/>
    <n v="120"/>
    <n v="237"/>
    <n v="973"/>
    <n v="1858"/>
    <n v="0"/>
    <n v="0"/>
    <n v="2"/>
  </r>
  <r>
    <x v="0"/>
    <x v="4"/>
    <x v="14"/>
    <x v="0"/>
    <n v="49"/>
    <n v="1"/>
    <n v="1"/>
    <n v="1"/>
    <n v="0"/>
    <n v="29"/>
    <n v="3"/>
    <n v="0"/>
    <n v="1"/>
    <n v="19"/>
    <n v="16"/>
    <n v="2"/>
    <n v="0"/>
    <n v="200"/>
    <n v="134"/>
    <n v="29"/>
    <n v="9"/>
    <n v="4"/>
    <n v="739"/>
    <n v="338"/>
    <n v="70"/>
    <n v="29"/>
    <n v="89"/>
    <n v="646"/>
    <n v="274"/>
    <n v="17"/>
    <n v="24"/>
    <n v="147"/>
    <n v="74"/>
    <n v="26"/>
    <n v="2"/>
    <n v="3"/>
    <n v="15"/>
    <n v="15"/>
    <n v="13"/>
    <n v="2"/>
    <n v="0"/>
    <n v="0"/>
    <n v="0"/>
    <n v="0"/>
    <n v="0"/>
    <n v="0"/>
    <n v="0"/>
    <n v="0"/>
    <n v="0"/>
    <n v="0"/>
    <n v="0"/>
    <n v="0"/>
    <n v="0"/>
    <n v="0"/>
    <n v="0"/>
    <n v="0"/>
    <n v="0"/>
    <n v="0"/>
    <n v="1"/>
    <n v="0"/>
    <n v="43"/>
    <n v="17"/>
    <n v="154"/>
    <n v="527"/>
    <n v="439"/>
    <n v="47"/>
    <n v="13"/>
    <n v="3246"/>
    <n v="727"/>
    <n v="0"/>
    <n v="105"/>
    <n v="154"/>
    <n v="1196"/>
    <n v="1661"/>
    <n v="0"/>
    <n v="0"/>
    <n v="3"/>
  </r>
  <r>
    <x v="0"/>
    <x v="4"/>
    <x v="15"/>
    <x v="0"/>
    <n v="66"/>
    <n v="3"/>
    <n v="2"/>
    <n v="0"/>
    <n v="0"/>
    <n v="44"/>
    <n v="2"/>
    <n v="5"/>
    <n v="3"/>
    <n v="9"/>
    <n v="9"/>
    <n v="0"/>
    <n v="0"/>
    <n v="276"/>
    <n v="242"/>
    <n v="11"/>
    <n v="2"/>
    <n v="3"/>
    <n v="785"/>
    <n v="473"/>
    <n v="21"/>
    <n v="58"/>
    <n v="39"/>
    <n v="622"/>
    <n v="366"/>
    <n v="8"/>
    <n v="36"/>
    <n v="70"/>
    <n v="122"/>
    <n v="45"/>
    <n v="3"/>
    <n v="20"/>
    <n v="11"/>
    <n v="44"/>
    <n v="32"/>
    <n v="0"/>
    <n v="3"/>
    <n v="0"/>
    <n v="0"/>
    <n v="0"/>
    <n v="0"/>
    <n v="0"/>
    <n v="0"/>
    <n v="0"/>
    <n v="0"/>
    <n v="0"/>
    <n v="0"/>
    <n v="0"/>
    <n v="0"/>
    <n v="0"/>
    <n v="0"/>
    <n v="0"/>
    <n v="0"/>
    <n v="0"/>
    <n v="3"/>
    <n v="0"/>
    <n v="54"/>
    <n v="9"/>
    <n v="256"/>
    <n v="633"/>
    <n v="502"/>
    <n v="80"/>
    <n v="39"/>
    <n v="2764"/>
    <n v="980"/>
    <n v="0"/>
    <n v="49"/>
    <n v="285"/>
    <n v="615"/>
    <n v="1688"/>
    <n v="0"/>
    <n v="0"/>
    <n v="1"/>
  </r>
  <r>
    <x v="0"/>
    <x v="1"/>
    <x v="16"/>
    <x v="0"/>
    <m/>
    <m/>
    <m/>
    <m/>
    <m/>
    <m/>
    <m/>
    <m/>
    <m/>
    <m/>
    <m/>
    <m/>
    <m/>
    <n v="10"/>
    <m/>
    <m/>
    <m/>
    <n v="10"/>
    <m/>
    <m/>
    <m/>
    <m/>
    <m/>
    <n v="34"/>
    <m/>
    <m/>
    <m/>
    <n v="34"/>
    <m/>
    <m/>
    <m/>
    <m/>
    <m/>
    <m/>
    <m/>
    <m/>
    <m/>
    <m/>
    <m/>
    <m/>
    <m/>
    <m/>
    <m/>
    <m/>
    <m/>
    <m/>
    <m/>
    <m/>
    <m/>
    <m/>
    <m/>
    <m/>
    <m/>
    <m/>
    <m/>
    <m/>
    <m/>
    <m/>
    <m/>
    <m/>
    <m/>
    <m/>
    <m/>
    <n v="134"/>
    <m/>
    <m/>
    <m/>
    <m/>
    <m/>
    <m/>
    <m/>
    <m/>
    <m/>
  </r>
  <r>
    <x v="0"/>
    <x v="1"/>
    <x v="16"/>
    <x v="0"/>
    <n v="129"/>
    <n v="1"/>
    <n v="0"/>
    <n v="0"/>
    <n v="0"/>
    <n v="91"/>
    <n v="3"/>
    <n v="5"/>
    <n v="4"/>
    <n v="8"/>
    <n v="7"/>
    <n v="0"/>
    <n v="0"/>
    <n v="557"/>
    <n v="440"/>
    <n v="20"/>
    <n v="2"/>
    <n v="64"/>
    <n v="1546"/>
    <n v="920"/>
    <n v="48"/>
    <n v="60"/>
    <n v="156"/>
    <n v="1022"/>
    <n v="533"/>
    <n v="12"/>
    <n v="61"/>
    <n v="272"/>
    <n v="184"/>
    <n v="71"/>
    <n v="1"/>
    <n v="2"/>
    <n v="45"/>
    <n v="21"/>
    <n v="16"/>
    <n v="0"/>
    <n v="0"/>
    <n v="0"/>
    <n v="0"/>
    <n v="0"/>
    <n v="0"/>
    <n v="0"/>
    <n v="0"/>
    <n v="0"/>
    <n v="0"/>
    <n v="0"/>
    <n v="0"/>
    <n v="0"/>
    <n v="0"/>
    <n v="0"/>
    <n v="0"/>
    <n v="0"/>
    <n v="0"/>
    <n v="0"/>
    <n v="0"/>
    <n v="0"/>
    <n v="115"/>
    <n v="8"/>
    <n v="465"/>
    <n v="1228"/>
    <n v="662"/>
    <n v="122"/>
    <n v="20"/>
    <n v="5478"/>
    <n v="1592"/>
    <n v="0"/>
    <n v="69"/>
    <n v="75"/>
    <n v="2492"/>
    <n v="2657"/>
    <n v="0"/>
    <n v="0"/>
    <n v="4"/>
  </r>
  <r>
    <x v="0"/>
    <x v="1"/>
    <x v="17"/>
    <x v="0"/>
    <n v="49"/>
    <n v="1"/>
    <n v="0"/>
    <n v="1"/>
    <n v="1"/>
    <n v="29"/>
    <n v="4"/>
    <n v="2"/>
    <n v="3"/>
    <n v="35"/>
    <n v="30"/>
    <n v="0"/>
    <n v="0"/>
    <n v="121"/>
    <n v="92"/>
    <n v="3"/>
    <n v="3"/>
    <n v="9"/>
    <n v="383"/>
    <n v="184"/>
    <n v="13"/>
    <n v="22"/>
    <n v="65"/>
    <n v="289"/>
    <n v="133"/>
    <n v="3"/>
    <n v="4"/>
    <n v="85"/>
    <n v="51"/>
    <n v="23"/>
    <n v="0"/>
    <n v="3"/>
    <n v="9"/>
    <n v="14"/>
    <n v="11"/>
    <n v="0"/>
    <n v="1"/>
    <n v="0"/>
    <n v="0"/>
    <n v="1"/>
    <n v="0"/>
    <n v="0"/>
    <n v="0"/>
    <n v="0"/>
    <n v="0"/>
    <n v="0"/>
    <n v="0"/>
    <n v="0"/>
    <n v="0"/>
    <n v="0"/>
    <n v="0"/>
    <n v="0"/>
    <n v="0"/>
    <n v="0"/>
    <n v="0"/>
    <n v="1"/>
    <n v="39"/>
    <n v="33"/>
    <n v="104"/>
    <n v="269"/>
    <n v="190"/>
    <n v="35"/>
    <n v="12"/>
    <n v="1644"/>
    <n v="388"/>
    <n v="0"/>
    <n v="15"/>
    <n v="87"/>
    <n v="694"/>
    <n v="775"/>
    <n v="0"/>
    <n v="0"/>
    <n v="3"/>
  </r>
  <r>
    <x v="0"/>
    <x v="1"/>
    <x v="17"/>
    <x v="0"/>
    <m/>
    <m/>
    <m/>
    <m/>
    <m/>
    <m/>
    <m/>
    <m/>
    <m/>
    <m/>
    <m/>
    <m/>
    <m/>
    <m/>
    <m/>
    <m/>
    <m/>
    <m/>
    <m/>
    <m/>
    <m/>
    <m/>
    <n v="1"/>
    <m/>
    <m/>
    <m/>
    <m/>
    <m/>
    <m/>
    <m/>
    <m/>
    <m/>
    <m/>
    <m/>
    <m/>
    <m/>
    <m/>
    <m/>
    <m/>
    <m/>
    <m/>
    <m/>
    <m/>
    <m/>
    <m/>
    <m/>
    <m/>
    <m/>
    <m/>
    <m/>
    <m/>
    <m/>
    <m/>
    <m/>
    <m/>
    <m/>
    <m/>
    <m/>
    <m/>
    <m/>
    <m/>
    <m/>
    <m/>
    <m/>
    <m/>
    <m/>
    <m/>
    <m/>
    <m/>
    <m/>
    <m/>
    <m/>
    <m/>
  </r>
  <r>
    <x v="0"/>
    <x v="5"/>
    <x v="18"/>
    <x v="0"/>
    <n v="66"/>
    <n v="3"/>
    <n v="1"/>
    <n v="0"/>
    <n v="0"/>
    <n v="41"/>
    <n v="1"/>
    <n v="10"/>
    <n v="3"/>
    <n v="3"/>
    <n v="2"/>
    <n v="0"/>
    <n v="0"/>
    <n v="274"/>
    <n v="234"/>
    <n v="3"/>
    <n v="17"/>
    <n v="1"/>
    <n v="791"/>
    <n v="442"/>
    <n v="7"/>
    <n v="84"/>
    <n v="30"/>
    <n v="664"/>
    <n v="368"/>
    <n v="1"/>
    <n v="82"/>
    <n v="74"/>
    <n v="97"/>
    <n v="47"/>
    <n v="0"/>
    <n v="17"/>
    <n v="4"/>
    <n v="59"/>
    <n v="49"/>
    <n v="1"/>
    <n v="2"/>
    <n v="0"/>
    <n v="0"/>
    <n v="0"/>
    <n v="1"/>
    <n v="0"/>
    <n v="0"/>
    <n v="0"/>
    <n v="0"/>
    <n v="0"/>
    <n v="0"/>
    <n v="0"/>
    <n v="0"/>
    <n v="0"/>
    <n v="1"/>
    <n v="0"/>
    <n v="0"/>
    <n v="0"/>
    <n v="2"/>
    <n v="0"/>
    <n v="50"/>
    <n v="3"/>
    <n v="252"/>
    <n v="650"/>
    <n v="491"/>
    <n v="70"/>
    <n v="56"/>
    <n v="3028"/>
    <n v="1009"/>
    <n v="0"/>
    <n v="1"/>
    <n v="498"/>
    <n v="608"/>
    <n v="1788"/>
    <n v="0"/>
    <n v="0"/>
    <n v="3"/>
  </r>
  <r>
    <x v="0"/>
    <x v="5"/>
    <x v="19"/>
    <x v="0"/>
    <n v="134"/>
    <n v="1"/>
    <n v="0"/>
    <n v="1"/>
    <n v="1"/>
    <n v="78"/>
    <n v="3"/>
    <n v="9"/>
    <n v="15"/>
    <n v="20"/>
    <n v="17"/>
    <n v="1"/>
    <n v="0"/>
    <n v="700"/>
    <n v="554"/>
    <n v="18"/>
    <n v="56"/>
    <n v="7"/>
    <n v="1425"/>
    <n v="803"/>
    <n v="22"/>
    <n v="27"/>
    <n v="207"/>
    <n v="1147"/>
    <n v="629"/>
    <n v="2"/>
    <n v="12"/>
    <n v="263"/>
    <n v="149"/>
    <n v="43"/>
    <n v="0"/>
    <n v="1"/>
    <n v="45"/>
    <n v="64"/>
    <n v="43"/>
    <n v="2"/>
    <n v="1"/>
    <n v="1"/>
    <n v="0"/>
    <n v="0"/>
    <n v="0"/>
    <n v="0"/>
    <n v="0"/>
    <n v="0"/>
    <n v="0"/>
    <n v="0"/>
    <n v="0"/>
    <n v="0"/>
    <n v="1"/>
    <n v="0"/>
    <n v="0"/>
    <n v="0"/>
    <n v="0"/>
    <n v="0"/>
    <n v="1"/>
    <n v="1"/>
    <n v="105"/>
    <n v="18"/>
    <n v="606"/>
    <n v="1121"/>
    <n v="844"/>
    <n v="94"/>
    <n v="57"/>
    <n v="5076"/>
    <n v="1679"/>
    <n v="0"/>
    <n v="10"/>
    <n v="64"/>
    <n v="1665"/>
    <n v="3089"/>
    <n v="0"/>
    <n v="0"/>
    <n v="2"/>
  </r>
  <r>
    <x v="0"/>
    <x v="5"/>
    <x v="19"/>
    <x v="0"/>
    <m/>
    <m/>
    <m/>
    <m/>
    <m/>
    <m/>
    <m/>
    <m/>
    <m/>
    <m/>
    <m/>
    <m/>
    <m/>
    <m/>
    <m/>
    <m/>
    <m/>
    <m/>
    <m/>
    <m/>
    <m/>
    <m/>
    <n v="1"/>
    <m/>
    <m/>
    <m/>
    <m/>
    <m/>
    <m/>
    <m/>
    <m/>
    <m/>
    <m/>
    <m/>
    <m/>
    <m/>
    <m/>
    <m/>
    <m/>
    <m/>
    <m/>
    <m/>
    <m/>
    <m/>
    <m/>
    <m/>
    <m/>
    <m/>
    <m/>
    <m/>
    <m/>
    <m/>
    <m/>
    <m/>
    <m/>
    <m/>
    <m/>
    <m/>
    <m/>
    <m/>
    <m/>
    <m/>
    <m/>
    <m/>
    <m/>
    <m/>
    <m/>
    <m/>
    <m/>
    <m/>
    <m/>
    <m/>
    <m/>
  </r>
  <r>
    <x v="0"/>
    <x v="2"/>
    <x v="20"/>
    <x v="0"/>
    <n v="69"/>
    <n v="7"/>
    <n v="5"/>
    <n v="0"/>
    <n v="0"/>
    <n v="44"/>
    <n v="0"/>
    <n v="2"/>
    <n v="2"/>
    <n v="17"/>
    <n v="8"/>
    <n v="0"/>
    <n v="0"/>
    <n v="272"/>
    <n v="219"/>
    <n v="18"/>
    <n v="10"/>
    <n v="0"/>
    <n v="687"/>
    <n v="355"/>
    <n v="12"/>
    <n v="61"/>
    <n v="44"/>
    <n v="556"/>
    <n v="310"/>
    <n v="16"/>
    <n v="70"/>
    <n v="31"/>
    <n v="78"/>
    <n v="30"/>
    <n v="0"/>
    <n v="8"/>
    <n v="3"/>
    <n v="51"/>
    <n v="38"/>
    <n v="2"/>
    <n v="3"/>
    <n v="0"/>
    <n v="0"/>
    <n v="0"/>
    <n v="0"/>
    <n v="0"/>
    <n v="0"/>
    <n v="0"/>
    <n v="0"/>
    <n v="0"/>
    <n v="0"/>
    <n v="0"/>
    <n v="0"/>
    <n v="0"/>
    <n v="0"/>
    <n v="0"/>
    <n v="0"/>
    <n v="0"/>
    <n v="6"/>
    <n v="0"/>
    <n v="62"/>
    <n v="15"/>
    <n v="240"/>
    <n v="538"/>
    <n v="429"/>
    <n v="60"/>
    <n v="46"/>
    <n v="2681"/>
    <n v="864"/>
    <n v="0"/>
    <n v="30"/>
    <n v="366"/>
    <n v="488"/>
    <n v="1653"/>
    <n v="0"/>
    <n v="0"/>
    <n v="2"/>
  </r>
  <r>
    <x v="0"/>
    <x v="5"/>
    <x v="21"/>
    <x v="0"/>
    <n v="31"/>
    <n v="0"/>
    <n v="0"/>
    <n v="0"/>
    <n v="0"/>
    <n v="19"/>
    <n v="3"/>
    <n v="2"/>
    <n v="0"/>
    <n v="1"/>
    <n v="0"/>
    <n v="1"/>
    <n v="0"/>
    <n v="205"/>
    <n v="169"/>
    <n v="17"/>
    <n v="1"/>
    <n v="2"/>
    <n v="551"/>
    <n v="302"/>
    <n v="17"/>
    <n v="47"/>
    <n v="32"/>
    <n v="544"/>
    <n v="306"/>
    <n v="5"/>
    <n v="53"/>
    <n v="46"/>
    <n v="81"/>
    <n v="27"/>
    <n v="1"/>
    <n v="13"/>
    <n v="9"/>
    <n v="11"/>
    <n v="9"/>
    <n v="0"/>
    <n v="0"/>
    <n v="0"/>
    <n v="0"/>
    <n v="0"/>
    <n v="0"/>
    <n v="0"/>
    <n v="0"/>
    <n v="0"/>
    <n v="0"/>
    <n v="0"/>
    <n v="0"/>
    <n v="0"/>
    <n v="0"/>
    <n v="0"/>
    <n v="1"/>
    <n v="0"/>
    <n v="0"/>
    <n v="0"/>
    <n v="0"/>
    <n v="0"/>
    <n v="25"/>
    <n v="0"/>
    <n v="183"/>
    <n v="432"/>
    <n v="429"/>
    <n v="51"/>
    <n v="11"/>
    <n v="2284"/>
    <n v="753"/>
    <n v="0"/>
    <n v="23"/>
    <n v="272"/>
    <n v="455"/>
    <n v="1426"/>
    <n v="0"/>
    <n v="0"/>
    <n v="2"/>
  </r>
  <r>
    <x v="0"/>
    <x v="5"/>
    <x v="21"/>
    <x v="0"/>
    <m/>
    <m/>
    <m/>
    <m/>
    <m/>
    <m/>
    <m/>
    <m/>
    <m/>
    <m/>
    <m/>
    <m/>
    <m/>
    <m/>
    <m/>
    <m/>
    <m/>
    <m/>
    <m/>
    <m/>
    <m/>
    <m/>
    <m/>
    <n v="1"/>
    <m/>
    <m/>
    <m/>
    <m/>
    <m/>
    <m/>
    <m/>
    <m/>
    <m/>
    <m/>
    <m/>
    <m/>
    <m/>
    <m/>
    <m/>
    <m/>
    <m/>
    <m/>
    <m/>
    <m/>
    <m/>
    <m/>
    <m/>
    <m/>
    <m/>
    <m/>
    <m/>
    <m/>
    <m/>
    <m/>
    <m/>
    <m/>
    <m/>
    <m/>
    <m/>
    <n v="1"/>
    <m/>
    <m/>
    <m/>
    <n v="1"/>
    <m/>
    <m/>
    <n v="1"/>
    <m/>
    <m/>
    <m/>
    <m/>
    <m/>
    <m/>
  </r>
  <r>
    <x v="0"/>
    <x v="4"/>
    <x v="22"/>
    <x v="0"/>
    <n v="65"/>
    <n v="2"/>
    <n v="1"/>
    <n v="0"/>
    <n v="0"/>
    <n v="45"/>
    <n v="0"/>
    <n v="6"/>
    <n v="3"/>
    <n v="0"/>
    <n v="0"/>
    <n v="0"/>
    <n v="0"/>
    <n v="302"/>
    <n v="255"/>
    <n v="5"/>
    <n v="9"/>
    <n v="4"/>
    <n v="764"/>
    <n v="421"/>
    <n v="7"/>
    <n v="27"/>
    <n v="87"/>
    <n v="640"/>
    <n v="390"/>
    <n v="0"/>
    <n v="0"/>
    <n v="107"/>
    <n v="70"/>
    <n v="34"/>
    <n v="0"/>
    <n v="0"/>
    <n v="10"/>
    <n v="20"/>
    <n v="12"/>
    <n v="0"/>
    <n v="0"/>
    <n v="0"/>
    <n v="0"/>
    <n v="0"/>
    <n v="0"/>
    <n v="0"/>
    <n v="0"/>
    <n v="0"/>
    <n v="0"/>
    <n v="0"/>
    <n v="0"/>
    <n v="0"/>
    <n v="0"/>
    <n v="0"/>
    <n v="0"/>
    <n v="0"/>
    <n v="0"/>
    <n v="0"/>
    <n v="2"/>
    <n v="0"/>
    <n v="55"/>
    <n v="0"/>
    <n v="278"/>
    <n v="618"/>
    <n v="520"/>
    <n v="58"/>
    <n v="19"/>
    <n v="2782"/>
    <n v="1006"/>
    <n v="0"/>
    <n v="6"/>
    <n v="38"/>
    <n v="846"/>
    <n v="1755"/>
    <n v="0"/>
    <n v="0"/>
    <n v="7"/>
  </r>
  <r>
    <x v="0"/>
    <x v="3"/>
    <x v="23"/>
    <x v="0"/>
    <n v="175"/>
    <n v="3"/>
    <n v="2"/>
    <n v="4"/>
    <n v="3"/>
    <n v="93"/>
    <n v="8"/>
    <n v="19"/>
    <n v="1"/>
    <n v="105"/>
    <n v="57"/>
    <n v="1"/>
    <n v="2"/>
    <n v="329"/>
    <n v="192"/>
    <n v="37"/>
    <n v="32"/>
    <n v="5"/>
    <n v="2481"/>
    <n v="1178"/>
    <n v="118"/>
    <n v="386"/>
    <n v="61"/>
    <n v="1769"/>
    <n v="721"/>
    <n v="145"/>
    <n v="399"/>
    <n v="39"/>
    <n v="231"/>
    <n v="93"/>
    <n v="13"/>
    <n v="35"/>
    <n v="6"/>
    <n v="63"/>
    <n v="27"/>
    <n v="6"/>
    <n v="2"/>
    <n v="1"/>
    <n v="0"/>
    <n v="0"/>
    <n v="0"/>
    <n v="0"/>
    <n v="0"/>
    <n v="0"/>
    <n v="0"/>
    <n v="0"/>
    <n v="0"/>
    <n v="0"/>
    <n v="1"/>
    <n v="0"/>
    <n v="0"/>
    <n v="0"/>
    <n v="0"/>
    <n v="0"/>
    <n v="3"/>
    <n v="4"/>
    <n v="140"/>
    <n v="96"/>
    <n v="242"/>
    <n v="1808"/>
    <n v="1130"/>
    <n v="162"/>
    <n v="51"/>
    <n v="11476"/>
    <n v="2898"/>
    <n v="0"/>
    <n v="612"/>
    <n v="3781"/>
    <n v="431"/>
    <n v="6085"/>
    <n v="0"/>
    <n v="0"/>
    <n v="4"/>
  </r>
  <r>
    <x v="0"/>
    <x v="3"/>
    <x v="23"/>
    <x v="0"/>
    <m/>
    <m/>
    <m/>
    <m/>
    <m/>
    <m/>
    <m/>
    <m/>
    <m/>
    <m/>
    <m/>
    <m/>
    <m/>
    <m/>
    <m/>
    <m/>
    <m/>
    <m/>
    <m/>
    <m/>
    <m/>
    <m/>
    <m/>
    <n v="3"/>
    <m/>
    <m/>
    <m/>
    <n v="3"/>
    <m/>
    <m/>
    <m/>
    <m/>
    <m/>
    <m/>
    <m/>
    <m/>
    <m/>
    <m/>
    <m/>
    <m/>
    <m/>
    <m/>
    <m/>
    <m/>
    <m/>
    <m/>
    <m/>
    <m/>
    <m/>
    <m/>
    <m/>
    <m/>
    <m/>
    <m/>
    <m/>
    <m/>
    <m/>
    <m/>
    <m/>
    <m/>
    <m/>
    <m/>
    <m/>
    <n v="3"/>
    <m/>
    <m/>
    <m/>
    <m/>
    <m/>
    <m/>
    <m/>
    <m/>
    <m/>
  </r>
  <r>
    <x v="0"/>
    <x v="1"/>
    <x v="24"/>
    <x v="0"/>
    <n v="82"/>
    <n v="1"/>
    <n v="1"/>
    <n v="0"/>
    <n v="0"/>
    <n v="46"/>
    <n v="2"/>
    <n v="6"/>
    <n v="8"/>
    <n v="1"/>
    <n v="1"/>
    <n v="0"/>
    <n v="0"/>
    <n v="289"/>
    <n v="231"/>
    <n v="7"/>
    <n v="14"/>
    <n v="0"/>
    <n v="1347"/>
    <n v="642"/>
    <n v="13"/>
    <n v="160"/>
    <n v="94"/>
    <n v="926"/>
    <n v="405"/>
    <n v="0"/>
    <n v="69"/>
    <n v="206"/>
    <n v="205"/>
    <n v="64"/>
    <n v="0"/>
    <n v="33"/>
    <n v="26"/>
    <n v="25"/>
    <n v="17"/>
    <n v="4"/>
    <n v="1"/>
    <n v="0"/>
    <n v="0"/>
    <n v="0"/>
    <n v="0"/>
    <n v="0"/>
    <n v="0"/>
    <n v="0"/>
    <n v="0"/>
    <n v="0"/>
    <n v="0"/>
    <n v="0"/>
    <n v="0"/>
    <n v="0"/>
    <n v="0"/>
    <n v="0"/>
    <n v="0"/>
    <n v="0"/>
    <n v="1"/>
    <n v="0"/>
    <n v="62"/>
    <n v="1"/>
    <n v="263"/>
    <n v="1024"/>
    <n v="618"/>
    <n v="136"/>
    <n v="19"/>
    <n v="5016"/>
    <n v="1244"/>
    <n v="0"/>
    <n v="9"/>
    <n v="540"/>
    <n v="1498"/>
    <n v="2699"/>
    <n v="0"/>
    <n v="0"/>
    <n v="3"/>
  </r>
  <r>
    <x v="0"/>
    <x v="0"/>
    <x v="25"/>
    <x v="0"/>
    <n v="24"/>
    <n v="1"/>
    <n v="1"/>
    <n v="0"/>
    <n v="0"/>
    <n v="13"/>
    <n v="0"/>
    <n v="4"/>
    <n v="1"/>
    <n v="0"/>
    <n v="0"/>
    <n v="0"/>
    <n v="0"/>
    <n v="69"/>
    <n v="33"/>
    <n v="7"/>
    <n v="6"/>
    <n v="11"/>
    <n v="232"/>
    <n v="103"/>
    <n v="4"/>
    <n v="8"/>
    <n v="40"/>
    <n v="308"/>
    <n v="125"/>
    <n v="1"/>
    <n v="11"/>
    <n v="94"/>
    <n v="34"/>
    <n v="9"/>
    <n v="0"/>
    <n v="0"/>
    <n v="12"/>
    <n v="7"/>
    <n v="2"/>
    <n v="1"/>
    <n v="0"/>
    <n v="1"/>
    <n v="0"/>
    <n v="0"/>
    <n v="0"/>
    <n v="0"/>
    <n v="0"/>
    <n v="0"/>
    <n v="0"/>
    <n v="0"/>
    <n v="0"/>
    <n v="0"/>
    <n v="0"/>
    <n v="0"/>
    <n v="0"/>
    <n v="0"/>
    <n v="0"/>
    <n v="0"/>
    <n v="1"/>
    <n v="0"/>
    <n v="18"/>
    <n v="0"/>
    <n v="42"/>
    <n v="174"/>
    <n v="189"/>
    <n v="21"/>
    <n v="5"/>
    <n v="1414"/>
    <n v="307"/>
    <n v="0"/>
    <n v="6"/>
    <n v="36"/>
    <n v="551"/>
    <n v="728"/>
    <n v="0"/>
    <n v="0"/>
    <n v="0"/>
  </r>
  <r>
    <x v="0"/>
    <x v="4"/>
    <x v="26"/>
    <x v="0"/>
    <n v="132"/>
    <n v="5"/>
    <n v="4"/>
    <n v="0"/>
    <n v="0"/>
    <n v="85"/>
    <n v="1"/>
    <n v="4"/>
    <n v="9"/>
    <n v="2"/>
    <n v="2"/>
    <n v="0"/>
    <n v="0"/>
    <n v="577"/>
    <n v="474"/>
    <n v="8"/>
    <n v="4"/>
    <n v="38"/>
    <n v="1449"/>
    <n v="838"/>
    <n v="27"/>
    <n v="52"/>
    <n v="166"/>
    <n v="1000"/>
    <n v="569"/>
    <n v="1"/>
    <n v="3"/>
    <n v="225"/>
    <n v="161"/>
    <n v="72"/>
    <n v="0"/>
    <n v="8"/>
    <n v="24"/>
    <n v="50"/>
    <n v="35"/>
    <n v="4"/>
    <n v="0"/>
    <n v="1"/>
    <n v="0"/>
    <n v="0"/>
    <n v="0"/>
    <n v="0"/>
    <n v="0"/>
    <n v="0"/>
    <n v="0"/>
    <n v="0"/>
    <n v="0"/>
    <n v="0"/>
    <n v="0"/>
    <n v="0"/>
    <n v="0"/>
    <n v="0"/>
    <n v="0"/>
    <n v="0"/>
    <n v="5"/>
    <n v="0"/>
    <n v="116"/>
    <n v="2"/>
    <n v="522"/>
    <n v="1169"/>
    <n v="747"/>
    <n v="120"/>
    <n v="44"/>
    <n v="4405"/>
    <n v="1546"/>
    <n v="0"/>
    <n v="13"/>
    <n v="256"/>
    <n v="1166"/>
    <n v="2768"/>
    <n v="1"/>
    <n v="0"/>
    <n v="12"/>
  </r>
  <r>
    <x v="0"/>
    <x v="5"/>
    <x v="27"/>
    <x v="0"/>
    <n v="75"/>
    <n v="0"/>
    <n v="0"/>
    <n v="0"/>
    <n v="0"/>
    <n v="44"/>
    <n v="3"/>
    <n v="4"/>
    <n v="9"/>
    <n v="5"/>
    <n v="3"/>
    <n v="0"/>
    <n v="0"/>
    <n v="204"/>
    <n v="125"/>
    <n v="16"/>
    <n v="6"/>
    <n v="32"/>
    <n v="751"/>
    <n v="407"/>
    <n v="20"/>
    <n v="37"/>
    <n v="85"/>
    <n v="623"/>
    <n v="243"/>
    <n v="8"/>
    <n v="19"/>
    <n v="228"/>
    <n v="85"/>
    <n v="28"/>
    <n v="0"/>
    <n v="3"/>
    <n v="16"/>
    <n v="23"/>
    <n v="21"/>
    <n v="0"/>
    <n v="0"/>
    <n v="0"/>
    <n v="0"/>
    <n v="0"/>
    <n v="0"/>
    <n v="0"/>
    <n v="0"/>
    <n v="0"/>
    <n v="0"/>
    <n v="0"/>
    <n v="0"/>
    <n v="0"/>
    <n v="0"/>
    <n v="0"/>
    <n v="0"/>
    <n v="0"/>
    <n v="0"/>
    <n v="0"/>
    <n v="0"/>
    <n v="0"/>
    <n v="58"/>
    <n v="5"/>
    <n v="148"/>
    <n v="588"/>
    <n v="361"/>
    <n v="56"/>
    <n v="23"/>
    <n v="3168"/>
    <n v="719"/>
    <n v="0"/>
    <n v="25"/>
    <n v="117"/>
    <n v="1306"/>
    <n v="1557"/>
    <n v="0"/>
    <n v="0"/>
    <n v="2"/>
  </r>
  <r>
    <x v="0"/>
    <x v="4"/>
    <x v="28"/>
    <x v="0"/>
    <n v="70"/>
    <n v="1"/>
    <n v="0"/>
    <n v="0"/>
    <n v="0"/>
    <n v="39"/>
    <n v="3"/>
    <n v="1"/>
    <n v="6"/>
    <n v="2"/>
    <n v="1"/>
    <n v="1"/>
    <n v="0"/>
    <n v="243"/>
    <n v="196"/>
    <n v="18"/>
    <n v="1"/>
    <n v="2"/>
    <n v="613"/>
    <n v="326"/>
    <n v="15"/>
    <n v="49"/>
    <n v="45"/>
    <n v="509"/>
    <n v="259"/>
    <n v="6"/>
    <n v="41"/>
    <n v="87"/>
    <n v="66"/>
    <n v="14"/>
    <n v="3"/>
    <n v="12"/>
    <n v="6"/>
    <n v="30"/>
    <n v="22"/>
    <n v="1"/>
    <n v="0"/>
    <n v="0"/>
    <n v="0"/>
    <n v="0"/>
    <n v="0"/>
    <n v="0"/>
    <n v="0"/>
    <n v="0"/>
    <n v="0"/>
    <n v="0"/>
    <n v="0"/>
    <n v="0"/>
    <n v="0"/>
    <n v="0"/>
    <n v="0"/>
    <n v="0"/>
    <n v="0"/>
    <n v="0"/>
    <n v="1"/>
    <n v="0"/>
    <n v="58"/>
    <n v="1"/>
    <n v="218"/>
    <n v="485"/>
    <n v="360"/>
    <n v="42"/>
    <n v="26"/>
    <n v="2390"/>
    <n v="731"/>
    <n v="0"/>
    <n v="31"/>
    <n v="191"/>
    <n v="625"/>
    <n v="1418"/>
    <n v="0"/>
    <n v="0"/>
    <n v="2"/>
  </r>
  <r>
    <x v="0"/>
    <x v="1"/>
    <x v="29"/>
    <x v="0"/>
    <n v="87"/>
    <n v="0"/>
    <n v="0"/>
    <n v="0"/>
    <n v="0"/>
    <n v="66"/>
    <n v="0"/>
    <n v="3"/>
    <n v="4"/>
    <n v="6"/>
    <n v="6"/>
    <n v="0"/>
    <n v="0"/>
    <n v="360"/>
    <n v="303"/>
    <n v="15"/>
    <n v="6"/>
    <n v="7"/>
    <n v="1029"/>
    <n v="584"/>
    <n v="15"/>
    <n v="80"/>
    <n v="58"/>
    <n v="560"/>
    <n v="319"/>
    <n v="1"/>
    <n v="24"/>
    <n v="85"/>
    <n v="82"/>
    <n v="31"/>
    <n v="0"/>
    <n v="9"/>
    <n v="13"/>
    <n v="38"/>
    <n v="32"/>
    <n v="1"/>
    <n v="1"/>
    <n v="0"/>
    <n v="0"/>
    <n v="0"/>
    <n v="0"/>
    <n v="0"/>
    <n v="0"/>
    <n v="0"/>
    <n v="0"/>
    <n v="0"/>
    <n v="0"/>
    <n v="0"/>
    <n v="0"/>
    <n v="0"/>
    <n v="0"/>
    <n v="0"/>
    <n v="0"/>
    <n v="0"/>
    <n v="0"/>
    <n v="0"/>
    <n v="78"/>
    <n v="6"/>
    <n v="328"/>
    <n v="843"/>
    <n v="436"/>
    <n v="57"/>
    <n v="36"/>
    <n v="2969"/>
    <n v="983"/>
    <n v="0"/>
    <n v="15"/>
    <n v="266"/>
    <n v="669"/>
    <n v="1893"/>
    <n v="0"/>
    <n v="0"/>
    <n v="5"/>
  </r>
  <r>
    <x v="0"/>
    <x v="2"/>
    <x v="30"/>
    <x v="0"/>
    <n v="304"/>
    <n v="15"/>
    <n v="11"/>
    <n v="5"/>
    <n v="5"/>
    <n v="195"/>
    <n v="7"/>
    <n v="12"/>
    <n v="26"/>
    <n v="103"/>
    <n v="76"/>
    <n v="4"/>
    <n v="5"/>
    <n v="980"/>
    <n v="755"/>
    <n v="33"/>
    <n v="38"/>
    <n v="45"/>
    <n v="3469"/>
    <n v="1911"/>
    <n v="78"/>
    <n v="84"/>
    <n v="467"/>
    <n v="2163"/>
    <n v="1164"/>
    <n v="33"/>
    <n v="14"/>
    <n v="419"/>
    <n v="362"/>
    <n v="139"/>
    <n v="10"/>
    <n v="4"/>
    <n v="66"/>
    <n v="177"/>
    <n v="135"/>
    <n v="12"/>
    <n v="4"/>
    <n v="2"/>
    <n v="0"/>
    <n v="0"/>
    <n v="0"/>
    <n v="1"/>
    <n v="0"/>
    <n v="0"/>
    <n v="0"/>
    <n v="0"/>
    <n v="0"/>
    <n v="0"/>
    <n v="1"/>
    <n v="0"/>
    <n v="0"/>
    <n v="0"/>
    <n v="0"/>
    <n v="0"/>
    <n v="14"/>
    <n v="5"/>
    <n v="244"/>
    <n v="91"/>
    <n v="840"/>
    <n v="2706"/>
    <n v="1643"/>
    <n v="252"/>
    <n v="154"/>
    <n v="10388"/>
    <n v="3368"/>
    <n v="0"/>
    <n v="133"/>
    <n v="119"/>
    <n v="3135"/>
    <n v="6491"/>
    <n v="0"/>
    <n v="0"/>
    <n v="9"/>
  </r>
  <r>
    <x v="0"/>
    <x v="5"/>
    <x v="31"/>
    <x v="0"/>
    <n v="70"/>
    <n v="4"/>
    <n v="2"/>
    <n v="0"/>
    <n v="0"/>
    <n v="47"/>
    <n v="0"/>
    <n v="2"/>
    <n v="8"/>
    <n v="0"/>
    <n v="0"/>
    <n v="0"/>
    <n v="0"/>
    <n v="348"/>
    <n v="282"/>
    <n v="7"/>
    <n v="0"/>
    <n v="29"/>
    <n v="739"/>
    <n v="402"/>
    <n v="10"/>
    <n v="10"/>
    <n v="95"/>
    <n v="713"/>
    <n v="408"/>
    <n v="0"/>
    <n v="1"/>
    <n v="140"/>
    <n v="73"/>
    <n v="25"/>
    <n v="0"/>
    <n v="1"/>
    <n v="20"/>
    <n v="45"/>
    <n v="38"/>
    <n v="1"/>
    <n v="0"/>
    <n v="2"/>
    <n v="0"/>
    <n v="0"/>
    <n v="0"/>
    <n v="1"/>
    <n v="0"/>
    <n v="0"/>
    <n v="0"/>
    <n v="0"/>
    <n v="0"/>
    <n v="0"/>
    <n v="0"/>
    <n v="0"/>
    <n v="0"/>
    <n v="0"/>
    <n v="0"/>
    <n v="0"/>
    <n v="3"/>
    <n v="0"/>
    <n v="58"/>
    <n v="0"/>
    <n v="311"/>
    <n v="591"/>
    <n v="555"/>
    <n v="50"/>
    <n v="42"/>
    <n v="2891"/>
    <n v="1021"/>
    <n v="0"/>
    <n v="2"/>
    <n v="8"/>
    <n v="941"/>
    <n v="1819"/>
    <n v="0"/>
    <n v="0"/>
    <n v="3"/>
  </r>
  <r>
    <x v="0"/>
    <x v="0"/>
    <x v="32"/>
    <x v="0"/>
    <n v="47"/>
    <n v="0"/>
    <n v="0"/>
    <n v="0"/>
    <n v="0"/>
    <n v="17"/>
    <n v="2"/>
    <n v="0"/>
    <n v="10"/>
    <n v="0"/>
    <n v="0"/>
    <n v="0"/>
    <n v="0"/>
    <n v="120"/>
    <n v="99"/>
    <n v="2"/>
    <n v="1"/>
    <n v="6"/>
    <n v="545"/>
    <n v="271"/>
    <n v="14"/>
    <n v="3"/>
    <n v="75"/>
    <n v="411"/>
    <n v="186"/>
    <n v="8"/>
    <n v="2"/>
    <n v="79"/>
    <n v="72"/>
    <n v="24"/>
    <n v="1"/>
    <n v="1"/>
    <n v="14"/>
    <n v="5"/>
    <n v="2"/>
    <n v="1"/>
    <n v="0"/>
    <n v="1"/>
    <n v="0"/>
    <n v="0"/>
    <n v="0"/>
    <n v="0"/>
    <n v="0"/>
    <n v="0"/>
    <n v="0"/>
    <n v="0"/>
    <n v="0"/>
    <n v="0"/>
    <n v="0"/>
    <n v="0"/>
    <n v="0"/>
    <n v="0"/>
    <n v="0"/>
    <n v="0"/>
    <n v="0"/>
    <n v="0"/>
    <n v="31"/>
    <n v="0"/>
    <n v="108"/>
    <n v="432"/>
    <n v="308"/>
    <n v="52"/>
    <n v="3"/>
    <n v="2657"/>
    <n v="698"/>
    <n v="0"/>
    <n v="37"/>
    <n v="32"/>
    <n v="886"/>
    <n v="1543"/>
    <n v="0"/>
    <n v="0"/>
    <n v="0"/>
  </r>
  <r>
    <x v="1"/>
    <x v="6"/>
    <x v="33"/>
    <x v="0"/>
    <n v="74"/>
    <n v="2"/>
    <n v="2"/>
    <n v="1"/>
    <n v="1"/>
    <n v="51"/>
    <n v="6"/>
    <n v="9"/>
    <n v="0"/>
    <n v="43"/>
    <n v="36"/>
    <n v="1"/>
    <n v="0"/>
    <n v="194"/>
    <n v="135"/>
    <n v="18"/>
    <n v="11"/>
    <n v="2"/>
    <n v="625"/>
    <n v="300"/>
    <n v="36"/>
    <n v="125"/>
    <n v="12"/>
    <n v="402"/>
    <n v="204"/>
    <n v="21"/>
    <n v="68"/>
    <n v="6"/>
    <n v="88"/>
    <n v="49"/>
    <n v="0"/>
    <n v="9"/>
    <n v="5"/>
    <n v="40"/>
    <n v="29"/>
    <n v="5"/>
    <n v="1"/>
    <n v="1"/>
    <n v="0"/>
    <n v="0"/>
    <n v="0"/>
    <n v="0"/>
    <n v="0"/>
    <n v="0"/>
    <n v="0"/>
    <n v="0"/>
    <n v="0"/>
    <n v="0"/>
    <n v="1"/>
    <n v="2"/>
    <n v="0"/>
    <n v="0"/>
    <n v="0"/>
    <n v="0"/>
    <n v="2"/>
    <n v="1"/>
    <n v="59"/>
    <n v="41"/>
    <n v="156"/>
    <n v="420"/>
    <n v="293"/>
    <n v="73"/>
    <n v="32"/>
    <n v="3354"/>
    <n v="1355"/>
    <n v="1"/>
    <n v="81"/>
    <n v="882"/>
    <n v="239"/>
    <n v="2031"/>
    <n v="0"/>
    <n v="0"/>
    <n v="2"/>
  </r>
  <r>
    <x v="1"/>
    <x v="7"/>
    <x v="34"/>
    <x v="0"/>
    <n v="69"/>
    <n v="3"/>
    <n v="2"/>
    <n v="0"/>
    <n v="0"/>
    <n v="44"/>
    <n v="6"/>
    <n v="6"/>
    <n v="1"/>
    <n v="0"/>
    <n v="0"/>
    <n v="0"/>
    <n v="0"/>
    <n v="234"/>
    <n v="154"/>
    <n v="30"/>
    <n v="12"/>
    <n v="1"/>
    <n v="690"/>
    <n v="312"/>
    <n v="74"/>
    <n v="111"/>
    <n v="6"/>
    <n v="655"/>
    <n v="261"/>
    <n v="70"/>
    <n v="176"/>
    <n v="10"/>
    <n v="134"/>
    <n v="46"/>
    <n v="7"/>
    <n v="28"/>
    <n v="5"/>
    <n v="52"/>
    <n v="36"/>
    <n v="6"/>
    <n v="2"/>
    <n v="0"/>
    <n v="0"/>
    <n v="1"/>
    <n v="0"/>
    <n v="0"/>
    <n v="0"/>
    <n v="0"/>
    <n v="0"/>
    <n v="0"/>
    <n v="0"/>
    <n v="0"/>
    <n v="0"/>
    <n v="0"/>
    <n v="0"/>
    <n v="0"/>
    <n v="0"/>
    <n v="0"/>
    <n v="2"/>
    <n v="0"/>
    <n v="54"/>
    <n v="0"/>
    <n v="189"/>
    <n v="476"/>
    <n v="381"/>
    <n v="86"/>
    <n v="42"/>
    <n v="3078"/>
    <n v="992"/>
    <n v="0"/>
    <n v="113"/>
    <n v="958"/>
    <n v="195"/>
    <n v="1684"/>
    <n v="0"/>
    <n v="0"/>
    <n v="1"/>
  </r>
  <r>
    <x v="1"/>
    <x v="8"/>
    <x v="35"/>
    <x v="0"/>
    <n v="87"/>
    <n v="3"/>
    <n v="1"/>
    <n v="0"/>
    <n v="0"/>
    <n v="54"/>
    <n v="1"/>
    <n v="13"/>
    <n v="0"/>
    <n v="3"/>
    <n v="2"/>
    <n v="0"/>
    <n v="0"/>
    <n v="169"/>
    <n v="121"/>
    <n v="22"/>
    <n v="5"/>
    <n v="0"/>
    <n v="679"/>
    <n v="344"/>
    <n v="31"/>
    <n v="123"/>
    <n v="15"/>
    <n v="513"/>
    <n v="224"/>
    <n v="11"/>
    <n v="141"/>
    <n v="41"/>
    <n v="154"/>
    <n v="94"/>
    <n v="2"/>
    <n v="15"/>
    <n v="4"/>
    <n v="28"/>
    <n v="16"/>
    <n v="8"/>
    <n v="1"/>
    <n v="0"/>
    <n v="0"/>
    <n v="0"/>
    <n v="0"/>
    <n v="0"/>
    <n v="0"/>
    <n v="0"/>
    <n v="0"/>
    <n v="0"/>
    <n v="0"/>
    <n v="0"/>
    <n v="0"/>
    <n v="0"/>
    <n v="0"/>
    <n v="0"/>
    <n v="0"/>
    <n v="0"/>
    <n v="2"/>
    <n v="0"/>
    <n v="70"/>
    <n v="3"/>
    <n v="141"/>
    <n v="481"/>
    <n v="309"/>
    <n v="125"/>
    <n v="18"/>
    <n v="4942"/>
    <n v="2210"/>
    <n v="0"/>
    <n v="47"/>
    <n v="1204"/>
    <n v="338"/>
    <n v="3164"/>
    <n v="0"/>
    <n v="0"/>
    <n v="2"/>
  </r>
  <r>
    <x v="1"/>
    <x v="8"/>
    <x v="36"/>
    <x v="0"/>
    <n v="200"/>
    <n v="8"/>
    <n v="7"/>
    <n v="1"/>
    <n v="1"/>
    <n v="133"/>
    <n v="23"/>
    <n v="6"/>
    <n v="2"/>
    <n v="29"/>
    <n v="28"/>
    <n v="0"/>
    <n v="0"/>
    <n v="710"/>
    <n v="573"/>
    <n v="67"/>
    <n v="1"/>
    <n v="0"/>
    <n v="1724"/>
    <n v="1012"/>
    <n v="194"/>
    <n v="160"/>
    <n v="7"/>
    <n v="1845"/>
    <n v="1273"/>
    <n v="210"/>
    <n v="119"/>
    <n v="3"/>
    <n v="314"/>
    <n v="182"/>
    <n v="21"/>
    <n v="26"/>
    <n v="0"/>
    <n v="137"/>
    <n v="114"/>
    <n v="11"/>
    <n v="0"/>
    <n v="0"/>
    <n v="0"/>
    <n v="1"/>
    <n v="0"/>
    <n v="0"/>
    <n v="0"/>
    <n v="0"/>
    <n v="0"/>
    <n v="0"/>
    <n v="0"/>
    <n v="0"/>
    <n v="0"/>
    <n v="0"/>
    <n v="0"/>
    <n v="0"/>
    <n v="0"/>
    <n v="0"/>
    <n v="7"/>
    <n v="1"/>
    <n v="163"/>
    <n v="29"/>
    <n v="627"/>
    <n v="1311"/>
    <n v="1483"/>
    <n v="258"/>
    <n v="124"/>
    <n v="7335"/>
    <n v="3857"/>
    <n v="0"/>
    <n v="1022"/>
    <n v="941"/>
    <n v="35"/>
    <n v="5133"/>
    <n v="0"/>
    <n v="0"/>
    <n v="17"/>
  </r>
  <r>
    <x v="1"/>
    <x v="9"/>
    <x v="37"/>
    <x v="0"/>
    <n v="60"/>
    <n v="2"/>
    <n v="1"/>
    <n v="0"/>
    <n v="0"/>
    <n v="30"/>
    <n v="5"/>
    <n v="3"/>
    <n v="1"/>
    <n v="0"/>
    <n v="0"/>
    <n v="0"/>
    <n v="0"/>
    <n v="191"/>
    <n v="128"/>
    <n v="10"/>
    <n v="11"/>
    <n v="3"/>
    <n v="621"/>
    <n v="315"/>
    <n v="61"/>
    <n v="66"/>
    <n v="8"/>
    <n v="408"/>
    <n v="205"/>
    <n v="37"/>
    <n v="40"/>
    <n v="8"/>
    <n v="65"/>
    <n v="19"/>
    <n v="7"/>
    <n v="12"/>
    <n v="2"/>
    <n v="32"/>
    <n v="15"/>
    <n v="8"/>
    <n v="1"/>
    <n v="0"/>
    <n v="0"/>
    <n v="0"/>
    <n v="0"/>
    <n v="0"/>
    <n v="0"/>
    <n v="0"/>
    <n v="0"/>
    <n v="0"/>
    <n v="0"/>
    <n v="0"/>
    <n v="0"/>
    <n v="0"/>
    <n v="0"/>
    <n v="0"/>
    <n v="0"/>
    <n v="0"/>
    <n v="2"/>
    <n v="0"/>
    <n v="50"/>
    <n v="0"/>
    <n v="159"/>
    <n v="459"/>
    <n v="306"/>
    <n v="39"/>
    <n v="21"/>
    <n v="2500"/>
    <n v="822"/>
    <n v="0"/>
    <n v="89"/>
    <n v="782"/>
    <n v="128"/>
    <n v="1379"/>
    <n v="0"/>
    <n v="0"/>
    <n v="1"/>
  </r>
  <r>
    <x v="1"/>
    <x v="8"/>
    <x v="38"/>
    <x v="0"/>
    <n v="40"/>
    <n v="0"/>
    <n v="0"/>
    <n v="0"/>
    <n v="0"/>
    <n v="23"/>
    <n v="1"/>
    <n v="5"/>
    <n v="0"/>
    <n v="0"/>
    <n v="0"/>
    <n v="0"/>
    <n v="0"/>
    <n v="117"/>
    <n v="70"/>
    <n v="5"/>
    <n v="12"/>
    <n v="3"/>
    <n v="534"/>
    <n v="291"/>
    <n v="12"/>
    <n v="86"/>
    <n v="10"/>
    <n v="383"/>
    <n v="166"/>
    <n v="2"/>
    <n v="68"/>
    <n v="66"/>
    <n v="95"/>
    <n v="47"/>
    <n v="0"/>
    <n v="12"/>
    <n v="6"/>
    <n v="18"/>
    <n v="12"/>
    <n v="0"/>
    <n v="0"/>
    <n v="2"/>
    <n v="0"/>
    <n v="0"/>
    <n v="0"/>
    <n v="0"/>
    <n v="0"/>
    <n v="0"/>
    <n v="0"/>
    <n v="0"/>
    <n v="0"/>
    <n v="0"/>
    <n v="0"/>
    <n v="0"/>
    <n v="0"/>
    <n v="0"/>
    <n v="0"/>
    <n v="0"/>
    <n v="0"/>
    <n v="0"/>
    <n v="34"/>
    <n v="0"/>
    <n v="96"/>
    <n v="406"/>
    <n v="236"/>
    <n v="73"/>
    <n v="16"/>
    <n v="3326"/>
    <n v="1394"/>
    <n v="0"/>
    <n v="21"/>
    <n v="274"/>
    <n v="755"/>
    <n v="2155"/>
    <n v="0"/>
    <n v="0"/>
    <n v="4"/>
  </r>
  <r>
    <x v="1"/>
    <x v="6"/>
    <x v="39"/>
    <x v="0"/>
    <n v="104"/>
    <n v="3"/>
    <n v="3"/>
    <n v="0"/>
    <n v="0"/>
    <n v="62"/>
    <n v="4"/>
    <n v="15"/>
    <n v="1"/>
    <n v="0"/>
    <n v="0"/>
    <n v="0"/>
    <n v="0"/>
    <n v="360"/>
    <n v="278"/>
    <n v="12"/>
    <n v="30"/>
    <n v="4"/>
    <n v="990"/>
    <n v="534"/>
    <n v="34"/>
    <n v="154"/>
    <n v="14"/>
    <n v="919"/>
    <n v="503"/>
    <n v="9"/>
    <n v="181"/>
    <n v="73"/>
    <n v="155"/>
    <n v="64"/>
    <n v="2"/>
    <n v="42"/>
    <n v="4"/>
    <n v="51"/>
    <n v="35"/>
    <n v="4"/>
    <n v="4"/>
    <n v="0"/>
    <n v="0"/>
    <n v="0"/>
    <n v="0"/>
    <n v="0"/>
    <n v="0"/>
    <n v="0"/>
    <n v="0"/>
    <n v="0"/>
    <n v="0"/>
    <n v="0"/>
    <n v="0"/>
    <n v="0"/>
    <n v="0"/>
    <n v="0"/>
    <n v="0"/>
    <n v="0"/>
    <n v="3"/>
    <n v="0"/>
    <n v="81"/>
    <n v="0"/>
    <n v="309"/>
    <n v="747"/>
    <n v="637"/>
    <n v="101"/>
    <n v="41"/>
    <n v="5192"/>
    <n v="1939"/>
    <n v="0"/>
    <n v="24"/>
    <n v="1632"/>
    <n v="316"/>
    <n v="3000"/>
    <n v="1"/>
    <n v="0"/>
    <n v="9"/>
  </r>
  <r>
    <x v="1"/>
    <x v="10"/>
    <x v="40"/>
    <x v="0"/>
    <n v="58"/>
    <n v="2"/>
    <n v="1"/>
    <n v="0"/>
    <n v="0"/>
    <n v="26"/>
    <n v="9"/>
    <n v="7"/>
    <n v="1"/>
    <n v="8"/>
    <n v="4"/>
    <n v="0"/>
    <n v="0"/>
    <n v="166"/>
    <n v="99"/>
    <n v="20"/>
    <n v="13"/>
    <n v="1"/>
    <n v="741"/>
    <n v="250"/>
    <n v="108"/>
    <n v="138"/>
    <n v="16"/>
    <n v="462"/>
    <n v="186"/>
    <n v="15"/>
    <n v="104"/>
    <n v="5"/>
    <n v="88"/>
    <n v="29"/>
    <n v="2"/>
    <n v="26"/>
    <n v="3"/>
    <n v="28"/>
    <n v="19"/>
    <n v="4"/>
    <n v="0"/>
    <n v="0"/>
    <n v="0"/>
    <n v="1"/>
    <n v="0"/>
    <n v="0"/>
    <n v="0"/>
    <n v="0"/>
    <n v="0"/>
    <n v="0"/>
    <n v="0"/>
    <n v="0"/>
    <n v="1"/>
    <n v="0"/>
    <n v="0"/>
    <n v="0"/>
    <n v="0"/>
    <n v="0"/>
    <n v="1"/>
    <n v="0"/>
    <n v="40"/>
    <n v="7"/>
    <n v="130"/>
    <n v="451"/>
    <n v="326"/>
    <n v="50"/>
    <n v="24"/>
    <n v="3125"/>
    <n v="695"/>
    <n v="0"/>
    <n v="167"/>
    <n v="1289"/>
    <n v="123"/>
    <n v="1429"/>
    <n v="0"/>
    <n v="0"/>
    <n v="1"/>
  </r>
  <r>
    <x v="1"/>
    <x v="11"/>
    <x v="41"/>
    <x v="0"/>
    <n v="76"/>
    <n v="1"/>
    <n v="1"/>
    <n v="0"/>
    <n v="0"/>
    <n v="22"/>
    <n v="32"/>
    <n v="0"/>
    <n v="1"/>
    <n v="11"/>
    <n v="8"/>
    <n v="2"/>
    <n v="0"/>
    <n v="189"/>
    <n v="121"/>
    <n v="19"/>
    <n v="0"/>
    <n v="1"/>
    <n v="739"/>
    <n v="161"/>
    <n v="230"/>
    <n v="70"/>
    <n v="32"/>
    <n v="435"/>
    <n v="150"/>
    <n v="136"/>
    <n v="23"/>
    <n v="0"/>
    <n v="41"/>
    <n v="11"/>
    <n v="5"/>
    <n v="6"/>
    <n v="0"/>
    <n v="20"/>
    <n v="10"/>
    <n v="4"/>
    <n v="0"/>
    <n v="0"/>
    <n v="0"/>
    <n v="0"/>
    <n v="0"/>
    <n v="0"/>
    <n v="0"/>
    <n v="0"/>
    <n v="0"/>
    <n v="0"/>
    <n v="0"/>
    <n v="0"/>
    <n v="1"/>
    <n v="0"/>
    <n v="0"/>
    <n v="0"/>
    <n v="0"/>
    <n v="0"/>
    <n v="1"/>
    <n v="0"/>
    <n v="42"/>
    <n v="8"/>
    <n v="163"/>
    <n v="360"/>
    <n v="268"/>
    <n v="29"/>
    <n v="15"/>
    <n v="3323"/>
    <n v="368"/>
    <n v="0"/>
    <n v="511"/>
    <n v="956"/>
    <n v="663"/>
    <n v="1065"/>
    <n v="0"/>
    <n v="0"/>
    <n v="0"/>
  </r>
  <r>
    <x v="1"/>
    <x v="9"/>
    <x v="42"/>
    <x v="0"/>
    <n v="71"/>
    <n v="1"/>
    <n v="0"/>
    <n v="0"/>
    <n v="0"/>
    <n v="39"/>
    <n v="2"/>
    <n v="11"/>
    <n v="0"/>
    <n v="0"/>
    <n v="0"/>
    <n v="0"/>
    <n v="0"/>
    <n v="260"/>
    <n v="185"/>
    <n v="8"/>
    <n v="31"/>
    <n v="0"/>
    <n v="0"/>
    <n v="0"/>
    <n v="0"/>
    <n v="0"/>
    <n v="0"/>
    <n v="1121"/>
    <n v="569"/>
    <n v="9"/>
    <n v="321"/>
    <n v="1"/>
    <n v="236"/>
    <n v="99"/>
    <n v="7"/>
    <n v="66"/>
    <n v="2"/>
    <n v="47"/>
    <n v="24"/>
    <n v="2"/>
    <n v="4"/>
    <n v="0"/>
    <n v="0"/>
    <n v="0"/>
    <n v="0"/>
    <n v="0"/>
    <n v="0"/>
    <n v="0"/>
    <n v="0"/>
    <n v="0"/>
    <n v="0"/>
    <n v="0"/>
    <n v="0"/>
    <n v="0"/>
    <n v="0"/>
    <n v="0"/>
    <n v="0"/>
    <n v="0"/>
    <n v="0"/>
    <n v="0"/>
    <n v="53"/>
    <n v="0"/>
    <n v="215"/>
    <n v="0"/>
    <n v="766"/>
    <n v="149"/>
    <n v="41"/>
    <n v="5073"/>
    <n v="1945"/>
    <n v="0"/>
    <n v="48"/>
    <n v="1783"/>
    <n v="48"/>
    <n v="3008"/>
    <n v="3"/>
    <n v="0"/>
    <n v="0"/>
  </r>
  <r>
    <x v="1"/>
    <x v="12"/>
    <x v="43"/>
    <x v="0"/>
    <n v="189"/>
    <n v="3"/>
    <n v="2"/>
    <n v="0"/>
    <n v="0"/>
    <n v="131"/>
    <n v="7"/>
    <n v="16"/>
    <n v="2"/>
    <n v="2"/>
    <n v="1"/>
    <n v="0"/>
    <n v="0"/>
    <n v="285"/>
    <n v="208"/>
    <n v="10"/>
    <n v="31"/>
    <n v="3"/>
    <n v="1131"/>
    <n v="672"/>
    <n v="31"/>
    <n v="192"/>
    <n v="27"/>
    <n v="802"/>
    <n v="456"/>
    <n v="22"/>
    <n v="152"/>
    <n v="27"/>
    <n v="331"/>
    <n v="190"/>
    <n v="7"/>
    <n v="45"/>
    <n v="9"/>
    <n v="31"/>
    <n v="19"/>
    <n v="1"/>
    <n v="3"/>
    <n v="0"/>
    <n v="0"/>
    <n v="1"/>
    <n v="0"/>
    <n v="0"/>
    <n v="0"/>
    <n v="0"/>
    <n v="0"/>
    <n v="0"/>
    <n v="0"/>
    <n v="0"/>
    <n v="0"/>
    <n v="0"/>
    <n v="0"/>
    <n v="0"/>
    <n v="0"/>
    <n v="0"/>
    <n v="2"/>
    <n v="0"/>
    <n v="157"/>
    <n v="2"/>
    <n v="236"/>
    <n v="850"/>
    <n v="580"/>
    <n v="265"/>
    <n v="25"/>
    <n v="8726"/>
    <n v="3909"/>
    <n v="0"/>
    <n v="50"/>
    <n v="2179"/>
    <n v="814"/>
    <n v="5406"/>
    <n v="0"/>
    <n v="0"/>
    <n v="13"/>
  </r>
  <r>
    <x v="1"/>
    <x v="10"/>
    <x v="44"/>
    <x v="0"/>
    <n v="42"/>
    <n v="1"/>
    <n v="1"/>
    <n v="0"/>
    <n v="0"/>
    <n v="28"/>
    <n v="7"/>
    <n v="1"/>
    <n v="1"/>
    <n v="1"/>
    <n v="1"/>
    <n v="0"/>
    <n v="0"/>
    <n v="141"/>
    <n v="101"/>
    <n v="19"/>
    <n v="1"/>
    <n v="2"/>
    <n v="396"/>
    <n v="205"/>
    <n v="81"/>
    <n v="22"/>
    <n v="2"/>
    <n v="443"/>
    <n v="279"/>
    <n v="71"/>
    <n v="16"/>
    <n v="2"/>
    <n v="64"/>
    <n v="25"/>
    <n v="3"/>
    <n v="10"/>
    <n v="1"/>
    <n v="28"/>
    <n v="20"/>
    <n v="3"/>
    <n v="0"/>
    <n v="0"/>
    <n v="0"/>
    <n v="0"/>
    <n v="0"/>
    <n v="0"/>
    <n v="0"/>
    <n v="0"/>
    <n v="0"/>
    <n v="0"/>
    <n v="0"/>
    <n v="0"/>
    <n v="0"/>
    <n v="0"/>
    <n v="0"/>
    <n v="0"/>
    <n v="0"/>
    <n v="0"/>
    <n v="1"/>
    <n v="0"/>
    <n v="32"/>
    <n v="1"/>
    <n v="116"/>
    <n v="277"/>
    <n v="343"/>
    <n v="48"/>
    <n v="24"/>
    <n v="1729"/>
    <n v="711"/>
    <n v="0"/>
    <n v="259"/>
    <n v="323"/>
    <n v="35"/>
    <n v="1043"/>
    <n v="0"/>
    <n v="0"/>
    <n v="0"/>
  </r>
  <r>
    <x v="1"/>
    <x v="13"/>
    <x v="45"/>
    <x v="0"/>
    <n v="152"/>
    <n v="1"/>
    <n v="1"/>
    <n v="0"/>
    <n v="0"/>
    <n v="93"/>
    <n v="7"/>
    <n v="18"/>
    <n v="7"/>
    <n v="4"/>
    <n v="4"/>
    <n v="0"/>
    <n v="0"/>
    <n v="255"/>
    <n v="200"/>
    <n v="7"/>
    <n v="15"/>
    <n v="4"/>
    <n v="1089"/>
    <n v="569"/>
    <n v="48"/>
    <n v="182"/>
    <n v="51"/>
    <n v="813"/>
    <n v="426"/>
    <n v="21"/>
    <n v="134"/>
    <n v="80"/>
    <n v="147"/>
    <n v="64"/>
    <n v="0"/>
    <n v="35"/>
    <n v="9"/>
    <n v="34"/>
    <n v="24"/>
    <n v="5"/>
    <n v="0"/>
    <n v="0"/>
    <n v="0"/>
    <n v="0"/>
    <n v="0"/>
    <n v="0"/>
    <n v="0"/>
    <n v="0"/>
    <n v="0"/>
    <n v="0"/>
    <n v="0"/>
    <n v="0"/>
    <n v="0"/>
    <n v="0"/>
    <n v="0"/>
    <n v="0"/>
    <n v="0"/>
    <n v="0"/>
    <n v="1"/>
    <n v="0"/>
    <n v="117"/>
    <n v="4"/>
    <n v="225"/>
    <n v="755"/>
    <n v="551"/>
    <n v="99"/>
    <n v="29"/>
    <n v="4559"/>
    <n v="1735"/>
    <n v="0"/>
    <n v="36"/>
    <n v="476"/>
    <n v="1159"/>
    <n v="2701"/>
    <n v="0"/>
    <n v="0"/>
    <n v="9"/>
  </r>
  <r>
    <x v="1"/>
    <x v="10"/>
    <x v="46"/>
    <x v="0"/>
    <n v="69"/>
    <n v="2"/>
    <n v="2"/>
    <n v="0"/>
    <n v="0"/>
    <n v="41"/>
    <n v="10"/>
    <n v="3"/>
    <n v="1"/>
    <n v="7"/>
    <n v="5"/>
    <n v="0"/>
    <n v="0"/>
    <n v="351"/>
    <n v="234"/>
    <n v="44"/>
    <n v="11"/>
    <n v="3"/>
    <n v="936"/>
    <n v="360"/>
    <n v="181"/>
    <n v="112"/>
    <n v="11"/>
    <n v="657"/>
    <n v="250"/>
    <n v="78"/>
    <n v="126"/>
    <n v="13"/>
    <n v="36"/>
    <n v="9"/>
    <n v="7"/>
    <n v="10"/>
    <n v="3"/>
    <n v="50"/>
    <n v="28"/>
    <n v="10"/>
    <n v="2"/>
    <n v="0"/>
    <n v="0"/>
    <n v="0"/>
    <n v="0"/>
    <n v="0"/>
    <n v="0"/>
    <n v="0"/>
    <n v="0"/>
    <n v="0"/>
    <n v="0"/>
    <n v="0"/>
    <n v="0"/>
    <n v="0"/>
    <n v="0"/>
    <n v="0"/>
    <n v="0"/>
    <n v="0"/>
    <n v="2"/>
    <n v="0"/>
    <n v="51"/>
    <n v="7"/>
    <n v="283"/>
    <n v="590"/>
    <n v="423"/>
    <n v="16"/>
    <n v="35"/>
    <n v="3013"/>
    <n v="741"/>
    <n v="0"/>
    <n v="344"/>
    <n v="911"/>
    <n v="116"/>
    <n v="1509"/>
    <n v="0"/>
    <n v="0"/>
    <n v="0"/>
  </r>
  <r>
    <x v="1"/>
    <x v="7"/>
    <x v="47"/>
    <x v="0"/>
    <n v="91"/>
    <n v="1"/>
    <n v="1"/>
    <n v="0"/>
    <n v="0"/>
    <n v="51"/>
    <n v="12"/>
    <n v="7"/>
    <n v="0"/>
    <n v="0"/>
    <n v="0"/>
    <n v="0"/>
    <n v="0"/>
    <n v="290"/>
    <n v="221"/>
    <n v="24"/>
    <n v="6"/>
    <n v="0"/>
    <n v="969"/>
    <n v="461"/>
    <n v="154"/>
    <n v="65"/>
    <n v="7"/>
    <n v="665"/>
    <n v="292"/>
    <n v="83"/>
    <n v="103"/>
    <n v="1"/>
    <n v="94"/>
    <n v="23"/>
    <n v="23"/>
    <n v="9"/>
    <n v="1"/>
    <n v="52"/>
    <n v="32"/>
    <n v="11"/>
    <n v="0"/>
    <n v="0"/>
    <n v="0"/>
    <n v="0"/>
    <n v="0"/>
    <n v="0"/>
    <n v="0"/>
    <n v="0"/>
    <n v="0"/>
    <n v="0"/>
    <n v="0"/>
    <n v="0"/>
    <n v="0"/>
    <n v="0"/>
    <n v="0"/>
    <n v="0"/>
    <n v="0"/>
    <n v="0"/>
    <n v="1"/>
    <n v="0"/>
    <n v="71"/>
    <n v="0"/>
    <n v="256"/>
    <n v="712"/>
    <n v="458"/>
    <n v="55"/>
    <n v="40"/>
    <n v="2877"/>
    <n v="830"/>
    <n v="0"/>
    <n v="497"/>
    <n v="615"/>
    <n v="30"/>
    <n v="1602"/>
    <n v="0"/>
    <n v="0"/>
    <n v="4"/>
  </r>
  <r>
    <x v="1"/>
    <x v="7"/>
    <x v="48"/>
    <x v="0"/>
    <n v="71"/>
    <n v="5"/>
    <n v="4"/>
    <n v="9"/>
    <n v="8"/>
    <n v="46"/>
    <n v="7"/>
    <n v="2"/>
    <n v="2"/>
    <n v="77"/>
    <n v="54"/>
    <n v="3"/>
    <n v="4"/>
    <n v="200"/>
    <n v="119"/>
    <n v="53"/>
    <n v="0"/>
    <n v="2"/>
    <n v="725"/>
    <n v="380"/>
    <n v="136"/>
    <n v="39"/>
    <n v="9"/>
    <n v="725"/>
    <n v="240"/>
    <n v="304"/>
    <n v="42"/>
    <n v="32"/>
    <n v="133"/>
    <n v="49"/>
    <n v="17"/>
    <n v="14"/>
    <n v="1"/>
    <n v="59"/>
    <n v="44"/>
    <n v="2"/>
    <n v="1"/>
    <n v="1"/>
    <n v="0"/>
    <n v="0"/>
    <n v="0"/>
    <n v="0"/>
    <n v="0"/>
    <n v="0"/>
    <n v="0"/>
    <n v="0"/>
    <n v="0"/>
    <n v="0"/>
    <n v="1"/>
    <n v="0"/>
    <n v="0"/>
    <n v="0"/>
    <n v="0"/>
    <n v="0"/>
    <n v="5"/>
    <n v="9"/>
    <n v="58"/>
    <n v="64"/>
    <n v="141"/>
    <n v="512"/>
    <n v="331"/>
    <n v="91"/>
    <n v="49"/>
    <n v="3436"/>
    <n v="1037"/>
    <n v="0"/>
    <n v="434"/>
    <n v="829"/>
    <n v="337"/>
    <n v="1692"/>
    <n v="0"/>
    <n v="0"/>
    <n v="1"/>
  </r>
  <r>
    <x v="1"/>
    <x v="9"/>
    <x v="49"/>
    <x v="0"/>
    <n v="263"/>
    <n v="8"/>
    <n v="7"/>
    <n v="1"/>
    <n v="1"/>
    <n v="159"/>
    <n v="8"/>
    <n v="34"/>
    <n v="3"/>
    <n v="0"/>
    <n v="0"/>
    <n v="0"/>
    <n v="0"/>
    <n v="360"/>
    <n v="264"/>
    <n v="26"/>
    <n v="17"/>
    <n v="2"/>
    <n v="1388"/>
    <n v="790"/>
    <n v="33"/>
    <n v="246"/>
    <n v="13"/>
    <n v="1087"/>
    <n v="690"/>
    <n v="3"/>
    <n v="196"/>
    <n v="10"/>
    <n v="311"/>
    <n v="152"/>
    <n v="2"/>
    <n v="69"/>
    <n v="1"/>
    <n v="75"/>
    <n v="54"/>
    <n v="6"/>
    <n v="1"/>
    <n v="1"/>
    <n v="0"/>
    <n v="0"/>
    <n v="0"/>
    <n v="0"/>
    <n v="0"/>
    <n v="0"/>
    <n v="0"/>
    <n v="0"/>
    <n v="0"/>
    <n v="0"/>
    <n v="0"/>
    <n v="0"/>
    <n v="0"/>
    <n v="0"/>
    <n v="0"/>
    <n v="0"/>
    <n v="8"/>
    <n v="1"/>
    <n v="210"/>
    <n v="0"/>
    <n v="305"/>
    <n v="1036"/>
    <n v="847"/>
    <n v="229"/>
    <n v="63"/>
    <n v="7037"/>
    <n v="2964"/>
    <n v="0"/>
    <n v="21"/>
    <n v="2333"/>
    <n v="149"/>
    <n v="4278"/>
    <n v="0"/>
    <n v="0"/>
    <n v="15"/>
  </r>
  <r>
    <x v="1"/>
    <x v="7"/>
    <x v="50"/>
    <x v="0"/>
    <n v="670"/>
    <n v="25"/>
    <n v="17"/>
    <n v="3"/>
    <n v="3"/>
    <n v="369"/>
    <n v="111"/>
    <n v="38"/>
    <n v="1"/>
    <n v="6"/>
    <n v="5"/>
    <n v="0"/>
    <n v="0"/>
    <n v="764"/>
    <n v="556"/>
    <n v="70"/>
    <n v="29"/>
    <n v="5"/>
    <n v="2398"/>
    <n v="1215"/>
    <n v="409"/>
    <n v="187"/>
    <n v="22"/>
    <n v="1674"/>
    <n v="960"/>
    <n v="174"/>
    <n v="191"/>
    <n v="21"/>
    <n v="394"/>
    <n v="153"/>
    <n v="35"/>
    <n v="82"/>
    <n v="4"/>
    <n v="125"/>
    <n v="84"/>
    <n v="23"/>
    <n v="5"/>
    <n v="1"/>
    <n v="0"/>
    <n v="5"/>
    <n v="0"/>
    <n v="0"/>
    <n v="0"/>
    <n v="0"/>
    <n v="0"/>
    <n v="0"/>
    <n v="0"/>
    <n v="0"/>
    <n v="0"/>
    <n v="0"/>
    <n v="0"/>
    <n v="0"/>
    <n v="0"/>
    <n v="0"/>
    <n v="19"/>
    <n v="3"/>
    <n v="503"/>
    <n v="5"/>
    <n v="644"/>
    <n v="1689"/>
    <n v="1243"/>
    <n v="258"/>
    <n v="94"/>
    <n v="8385"/>
    <n v="3363"/>
    <n v="0"/>
    <n v="378"/>
    <n v="2292"/>
    <n v="229"/>
    <n v="5132"/>
    <n v="0"/>
    <n v="0"/>
    <n v="24"/>
  </r>
  <r>
    <x v="1"/>
    <x v="9"/>
    <x v="51"/>
    <x v="0"/>
    <n v="200"/>
    <n v="3"/>
    <n v="2"/>
    <n v="0"/>
    <n v="0"/>
    <n v="134"/>
    <n v="31"/>
    <n v="4"/>
    <n v="1"/>
    <n v="6"/>
    <n v="5"/>
    <n v="1"/>
    <n v="0"/>
    <n v="511"/>
    <n v="373"/>
    <n v="72"/>
    <n v="5"/>
    <n v="1"/>
    <n v="1283"/>
    <n v="756"/>
    <n v="191"/>
    <n v="56"/>
    <n v="11"/>
    <n v="1248"/>
    <n v="794"/>
    <n v="193"/>
    <n v="55"/>
    <n v="18"/>
    <n v="272"/>
    <n v="151"/>
    <n v="13"/>
    <n v="46"/>
    <n v="7"/>
    <n v="94"/>
    <n v="61"/>
    <n v="22"/>
    <n v="2"/>
    <n v="0"/>
    <n v="0"/>
    <n v="0"/>
    <n v="0"/>
    <n v="0"/>
    <n v="0"/>
    <n v="0"/>
    <n v="0"/>
    <n v="0"/>
    <n v="0"/>
    <n v="0"/>
    <n v="0"/>
    <n v="0"/>
    <n v="0"/>
    <n v="0"/>
    <n v="0"/>
    <n v="0"/>
    <n v="3"/>
    <n v="0"/>
    <n v="163"/>
    <n v="5"/>
    <n v="430"/>
    <n v="992"/>
    <n v="959"/>
    <n v="197"/>
    <n v="69"/>
    <n v="6905"/>
    <n v="3159"/>
    <n v="0"/>
    <n v="260"/>
    <n v="1524"/>
    <n v="432"/>
    <n v="4487"/>
    <n v="0"/>
    <n v="0"/>
    <n v="8"/>
  </r>
  <r>
    <x v="1"/>
    <x v="9"/>
    <x v="52"/>
    <x v="0"/>
    <n v="170"/>
    <n v="4"/>
    <n v="2"/>
    <n v="0"/>
    <n v="0"/>
    <n v="103"/>
    <n v="8"/>
    <n v="17"/>
    <n v="2"/>
    <n v="2"/>
    <n v="1"/>
    <n v="1"/>
    <n v="0"/>
    <n v="273"/>
    <n v="204"/>
    <n v="22"/>
    <n v="8"/>
    <n v="6"/>
    <n v="0"/>
    <n v="0"/>
    <n v="0"/>
    <n v="0"/>
    <n v="0"/>
    <n v="1177"/>
    <n v="689"/>
    <n v="39"/>
    <n v="138"/>
    <n v="33"/>
    <n v="643"/>
    <n v="465"/>
    <n v="7"/>
    <n v="53"/>
    <n v="9"/>
    <n v="43"/>
    <n v="27"/>
    <n v="4"/>
    <n v="2"/>
    <n v="0"/>
    <n v="0"/>
    <n v="0"/>
    <n v="2"/>
    <n v="0"/>
    <n v="0"/>
    <n v="0"/>
    <n v="0"/>
    <n v="0"/>
    <n v="0"/>
    <n v="0"/>
    <n v="0"/>
    <n v="0"/>
    <n v="0"/>
    <n v="0"/>
    <n v="0"/>
    <n v="0"/>
    <n v="2"/>
    <n v="0"/>
    <n v="128"/>
    <n v="1"/>
    <n v="228"/>
    <n v="0"/>
    <n v="869"/>
    <n v="558"/>
    <n v="36"/>
    <n v="13783"/>
    <n v="7895"/>
    <n v="0"/>
    <n v="113"/>
    <n v="2109"/>
    <n v="552"/>
    <n v="10523"/>
    <n v="8"/>
    <n v="0"/>
    <n v="0"/>
  </r>
  <r>
    <x v="1"/>
    <x v="10"/>
    <x v="53"/>
    <x v="0"/>
    <n v="42"/>
    <n v="2"/>
    <n v="2"/>
    <n v="0"/>
    <n v="0"/>
    <n v="26"/>
    <n v="4"/>
    <n v="1"/>
    <n v="0"/>
    <n v="0"/>
    <n v="0"/>
    <n v="0"/>
    <n v="0"/>
    <n v="86"/>
    <n v="65"/>
    <n v="4"/>
    <n v="3"/>
    <n v="0"/>
    <n v="267"/>
    <n v="153"/>
    <n v="24"/>
    <n v="25"/>
    <n v="1"/>
    <n v="219"/>
    <n v="104"/>
    <n v="24"/>
    <n v="33"/>
    <n v="1"/>
    <n v="33"/>
    <n v="13"/>
    <n v="5"/>
    <n v="6"/>
    <n v="1"/>
    <n v="28"/>
    <n v="20"/>
    <n v="1"/>
    <n v="0"/>
    <n v="0"/>
    <n v="0"/>
    <n v="0"/>
    <n v="0"/>
    <n v="0"/>
    <n v="0"/>
    <n v="0"/>
    <n v="0"/>
    <n v="0"/>
    <n v="0"/>
    <n v="0"/>
    <n v="0"/>
    <n v="0"/>
    <n v="0"/>
    <n v="0"/>
    <n v="0"/>
    <n v="0"/>
    <n v="2"/>
    <n v="0"/>
    <n v="36"/>
    <n v="0"/>
    <n v="78"/>
    <n v="208"/>
    <n v="155"/>
    <n v="20"/>
    <n v="27"/>
    <n v="1117"/>
    <n v="339"/>
    <n v="0"/>
    <n v="62"/>
    <n v="310"/>
    <n v="68"/>
    <n v="629"/>
    <n v="0"/>
    <n v="0"/>
    <n v="2"/>
  </r>
  <r>
    <x v="1"/>
    <x v="12"/>
    <x v="54"/>
    <x v="0"/>
    <n v="156"/>
    <n v="1"/>
    <n v="1"/>
    <n v="0"/>
    <n v="0"/>
    <n v="108"/>
    <n v="0"/>
    <n v="21"/>
    <n v="2"/>
    <n v="2"/>
    <n v="1"/>
    <n v="0"/>
    <n v="0"/>
    <n v="281"/>
    <n v="220"/>
    <n v="7"/>
    <n v="30"/>
    <n v="0"/>
    <n v="0"/>
    <n v="0"/>
    <n v="0"/>
    <n v="0"/>
    <n v="0"/>
    <n v="1370"/>
    <n v="817"/>
    <n v="22"/>
    <n v="214"/>
    <n v="9"/>
    <n v="361"/>
    <n v="172"/>
    <n v="9"/>
    <n v="65"/>
    <n v="20"/>
    <n v="45"/>
    <n v="29"/>
    <n v="4"/>
    <n v="1"/>
    <n v="0"/>
    <n v="0"/>
    <n v="0"/>
    <n v="0"/>
    <n v="0"/>
    <n v="0"/>
    <n v="0"/>
    <n v="0"/>
    <n v="0"/>
    <n v="0"/>
    <n v="0"/>
    <n v="0"/>
    <n v="0"/>
    <n v="0"/>
    <n v="0"/>
    <n v="0"/>
    <n v="0"/>
    <n v="1"/>
    <n v="0"/>
    <n v="130"/>
    <n v="2"/>
    <n v="236"/>
    <n v="0"/>
    <n v="1082"/>
    <n v="259"/>
    <n v="38"/>
    <n v="8348"/>
    <n v="3474"/>
    <n v="0"/>
    <n v="89"/>
    <n v="2176"/>
    <n v="464"/>
    <n v="5209"/>
    <n v="9"/>
    <n v="0"/>
    <n v="0"/>
  </r>
  <r>
    <x v="1"/>
    <x v="8"/>
    <x v="55"/>
    <x v="0"/>
    <n v="201"/>
    <n v="8"/>
    <n v="5"/>
    <n v="0"/>
    <n v="0"/>
    <n v="116"/>
    <n v="18"/>
    <n v="23"/>
    <n v="2"/>
    <n v="0"/>
    <n v="0"/>
    <n v="0"/>
    <n v="0"/>
    <n v="518"/>
    <n v="375"/>
    <n v="41"/>
    <n v="37"/>
    <n v="4"/>
    <n v="1658"/>
    <n v="834"/>
    <n v="127"/>
    <n v="258"/>
    <n v="15"/>
    <n v="1451"/>
    <n v="816"/>
    <n v="102"/>
    <n v="245"/>
    <n v="14"/>
    <n v="255"/>
    <n v="108"/>
    <n v="3"/>
    <n v="61"/>
    <n v="7"/>
    <n v="55"/>
    <n v="30"/>
    <n v="12"/>
    <n v="3"/>
    <n v="0"/>
    <n v="0"/>
    <n v="0"/>
    <n v="0"/>
    <n v="0"/>
    <n v="0"/>
    <n v="0"/>
    <n v="0"/>
    <n v="0"/>
    <n v="0"/>
    <n v="0"/>
    <n v="0"/>
    <n v="0"/>
    <n v="0"/>
    <n v="0"/>
    <n v="0"/>
    <n v="0"/>
    <n v="6"/>
    <n v="0"/>
    <n v="150"/>
    <n v="0"/>
    <n v="434"/>
    <n v="1206"/>
    <n v="1057"/>
    <n v="165"/>
    <n v="39"/>
    <n v="7559"/>
    <n v="2796"/>
    <n v="0"/>
    <n v="154"/>
    <n v="2483"/>
    <n v="233"/>
    <n v="4395"/>
    <n v="0"/>
    <n v="0"/>
    <n v="9"/>
  </r>
  <r>
    <x v="1"/>
    <x v="12"/>
    <x v="56"/>
    <x v="0"/>
    <n v="28"/>
    <n v="0"/>
    <n v="0"/>
    <n v="0"/>
    <n v="0"/>
    <n v="11"/>
    <n v="0"/>
    <n v="8"/>
    <n v="0"/>
    <n v="0"/>
    <n v="0"/>
    <n v="0"/>
    <n v="0"/>
    <n v="84"/>
    <n v="21"/>
    <n v="4"/>
    <n v="36"/>
    <n v="0"/>
    <n v="0"/>
    <n v="0"/>
    <n v="0"/>
    <n v="0"/>
    <n v="0"/>
    <n v="384"/>
    <n v="132"/>
    <n v="15"/>
    <n v="146"/>
    <n v="1"/>
    <n v="84"/>
    <n v="30"/>
    <n v="0"/>
    <n v="22"/>
    <n v="3"/>
    <n v="5"/>
    <n v="1"/>
    <n v="0"/>
    <n v="2"/>
    <n v="1"/>
    <n v="0"/>
    <n v="0"/>
    <n v="0"/>
    <n v="0"/>
    <n v="0"/>
    <n v="0"/>
    <n v="0"/>
    <n v="0"/>
    <n v="0"/>
    <n v="0"/>
    <n v="0"/>
    <n v="0"/>
    <n v="0"/>
    <n v="0"/>
    <n v="0"/>
    <n v="0"/>
    <n v="0"/>
    <n v="0"/>
    <n v="17"/>
    <n v="0"/>
    <n v="41"/>
    <n v="0"/>
    <n v="204"/>
    <n v="54"/>
    <n v="2"/>
    <n v="2237"/>
    <n v="586"/>
    <n v="0"/>
    <n v="33"/>
    <n v="1015"/>
    <n v="102"/>
    <n v="996"/>
    <n v="1"/>
    <n v="0"/>
    <n v="0"/>
  </r>
  <r>
    <x v="1"/>
    <x v="11"/>
    <x v="57"/>
    <x v="0"/>
    <n v="212"/>
    <n v="5"/>
    <n v="4"/>
    <n v="0"/>
    <n v="0"/>
    <n v="119"/>
    <n v="16"/>
    <n v="26"/>
    <n v="3"/>
    <n v="3"/>
    <n v="3"/>
    <n v="0"/>
    <n v="0"/>
    <n v="399"/>
    <n v="275"/>
    <n v="41"/>
    <n v="27"/>
    <n v="2"/>
    <n v="1866"/>
    <n v="828"/>
    <n v="194"/>
    <n v="323"/>
    <n v="24"/>
    <n v="1341"/>
    <n v="589"/>
    <n v="122"/>
    <n v="252"/>
    <n v="14"/>
    <n v="407"/>
    <n v="143"/>
    <n v="18"/>
    <n v="81"/>
    <n v="13"/>
    <n v="82"/>
    <n v="57"/>
    <n v="14"/>
    <n v="2"/>
    <n v="0"/>
    <n v="0"/>
    <n v="0"/>
    <n v="0"/>
    <n v="0"/>
    <n v="0"/>
    <n v="0"/>
    <n v="0"/>
    <n v="0"/>
    <n v="0"/>
    <n v="0"/>
    <n v="0"/>
    <n v="0"/>
    <n v="0"/>
    <n v="0"/>
    <n v="0"/>
    <n v="0"/>
    <n v="5"/>
    <n v="0"/>
    <n v="161"/>
    <n v="3"/>
    <n v="323"/>
    <n v="1255"/>
    <n v="907"/>
    <n v="278"/>
    <n v="64"/>
    <n v="8171"/>
    <n v="2432"/>
    <n v="0"/>
    <n v="238"/>
    <n v="2928"/>
    <n v="253"/>
    <n v="4377"/>
    <n v="0"/>
    <n v="0"/>
    <n v="8"/>
  </r>
  <r>
    <x v="1"/>
    <x v="11"/>
    <x v="58"/>
    <x v="0"/>
    <n v="184"/>
    <n v="3"/>
    <n v="2"/>
    <n v="1"/>
    <n v="1"/>
    <n v="87"/>
    <n v="35"/>
    <n v="3"/>
    <n v="9"/>
    <n v="5"/>
    <n v="4"/>
    <n v="1"/>
    <n v="0"/>
    <n v="607"/>
    <n v="426"/>
    <n v="75"/>
    <n v="11"/>
    <n v="1"/>
    <n v="1689"/>
    <n v="504"/>
    <n v="537"/>
    <n v="131"/>
    <n v="15"/>
    <n v="1100"/>
    <n v="497"/>
    <n v="162"/>
    <n v="148"/>
    <n v="2"/>
    <n v="156"/>
    <n v="30"/>
    <n v="47"/>
    <n v="18"/>
    <n v="7"/>
    <n v="86"/>
    <n v="48"/>
    <n v="22"/>
    <n v="0"/>
    <n v="0"/>
    <n v="0"/>
    <n v="0"/>
    <n v="0"/>
    <n v="0"/>
    <n v="0"/>
    <n v="0"/>
    <n v="0"/>
    <n v="0"/>
    <n v="0"/>
    <n v="0"/>
    <n v="0"/>
    <n v="0"/>
    <n v="0"/>
    <n v="0"/>
    <n v="0"/>
    <n v="0"/>
    <n v="3"/>
    <n v="1"/>
    <n v="131"/>
    <n v="4"/>
    <n v="504"/>
    <n v="936"/>
    <n v="751"/>
    <n v="71"/>
    <n v="62"/>
    <n v="7010"/>
    <n v="1222"/>
    <n v="0"/>
    <n v="1343"/>
    <n v="2017"/>
    <n v="431"/>
    <n v="2846"/>
    <n v="0"/>
    <n v="0"/>
    <n v="7"/>
  </r>
  <r>
    <x v="1"/>
    <x v="6"/>
    <x v="59"/>
    <x v="0"/>
    <n v="129"/>
    <n v="5"/>
    <n v="3"/>
    <n v="0"/>
    <n v="0"/>
    <n v="99"/>
    <n v="7"/>
    <n v="8"/>
    <n v="0"/>
    <n v="0"/>
    <n v="0"/>
    <n v="0"/>
    <n v="0"/>
    <n v="358"/>
    <n v="300"/>
    <n v="24"/>
    <n v="2"/>
    <n v="0"/>
    <n v="1146"/>
    <n v="743"/>
    <n v="81"/>
    <n v="94"/>
    <n v="7"/>
    <n v="1051"/>
    <n v="789"/>
    <n v="80"/>
    <n v="41"/>
    <n v="3"/>
    <n v="240"/>
    <n v="164"/>
    <n v="5"/>
    <n v="16"/>
    <n v="1"/>
    <n v="49"/>
    <n v="41"/>
    <n v="4"/>
    <n v="1"/>
    <n v="0"/>
    <n v="0"/>
    <n v="0"/>
    <n v="0"/>
    <n v="0"/>
    <n v="0"/>
    <n v="0"/>
    <n v="0"/>
    <n v="0"/>
    <n v="0"/>
    <n v="0"/>
    <n v="0"/>
    <n v="0"/>
    <n v="0"/>
    <n v="0"/>
    <n v="1"/>
    <n v="0"/>
    <n v="4"/>
    <n v="0"/>
    <n v="111"/>
    <n v="0"/>
    <n v="329"/>
    <n v="934"/>
    <n v="910"/>
    <n v="212"/>
    <n v="44"/>
    <n v="5465"/>
    <n v="3219"/>
    <n v="1"/>
    <n v="251"/>
    <n v="868"/>
    <n v="81"/>
    <n v="4108"/>
    <n v="0"/>
    <n v="0"/>
    <n v="9"/>
  </r>
  <r>
    <x v="1"/>
    <x v="10"/>
    <x v="60"/>
    <x v="0"/>
    <n v="61"/>
    <n v="0"/>
    <n v="0"/>
    <n v="0"/>
    <n v="0"/>
    <n v="40"/>
    <n v="3"/>
    <n v="4"/>
    <n v="1"/>
    <n v="0"/>
    <n v="0"/>
    <n v="0"/>
    <n v="0"/>
    <n v="334"/>
    <n v="201"/>
    <n v="28"/>
    <n v="47"/>
    <n v="2"/>
    <n v="735"/>
    <n v="302"/>
    <n v="62"/>
    <n v="166"/>
    <n v="11"/>
    <n v="707"/>
    <n v="292"/>
    <n v="54"/>
    <n v="154"/>
    <n v="32"/>
    <n v="98"/>
    <n v="22"/>
    <n v="2"/>
    <n v="27"/>
    <n v="12"/>
    <n v="23"/>
    <n v="14"/>
    <n v="3"/>
    <n v="0"/>
    <n v="0"/>
    <n v="0"/>
    <n v="0"/>
    <n v="0"/>
    <n v="0"/>
    <n v="0"/>
    <n v="0"/>
    <n v="0"/>
    <n v="0"/>
    <n v="0"/>
    <n v="0"/>
    <n v="0"/>
    <n v="0"/>
    <n v="0"/>
    <n v="0"/>
    <n v="0"/>
    <n v="0"/>
    <n v="0"/>
    <n v="0"/>
    <n v="51"/>
    <n v="0"/>
    <n v="249"/>
    <n v="473"/>
    <n v="442"/>
    <n v="49"/>
    <n v="18"/>
    <n v="2713"/>
    <n v="720"/>
    <n v="0"/>
    <n v="83"/>
    <n v="891"/>
    <n v="266"/>
    <n v="1343"/>
    <n v="0"/>
    <n v="0"/>
    <n v="0"/>
  </r>
  <r>
    <x v="1"/>
    <x v="13"/>
    <x v="61"/>
    <x v="0"/>
    <n v="16"/>
    <n v="0"/>
    <n v="0"/>
    <n v="0"/>
    <n v="0"/>
    <n v="5"/>
    <n v="1"/>
    <n v="3"/>
    <n v="0"/>
    <n v="0"/>
    <n v="0"/>
    <n v="0"/>
    <n v="0"/>
    <n v="21"/>
    <n v="10"/>
    <n v="2"/>
    <n v="3"/>
    <n v="3"/>
    <n v="388"/>
    <n v="92"/>
    <n v="75"/>
    <n v="80"/>
    <n v="17"/>
    <n v="187"/>
    <n v="45"/>
    <n v="20"/>
    <n v="64"/>
    <n v="13"/>
    <n v="33"/>
    <n v="5"/>
    <n v="7"/>
    <n v="4"/>
    <n v="3"/>
    <n v="2"/>
    <n v="1"/>
    <n v="1"/>
    <n v="0"/>
    <n v="0"/>
    <n v="0"/>
    <n v="0"/>
    <n v="0"/>
    <n v="0"/>
    <n v="0"/>
    <n v="0"/>
    <n v="0"/>
    <n v="0"/>
    <n v="0"/>
    <n v="0"/>
    <n v="0"/>
    <n v="0"/>
    <n v="0"/>
    <n v="0"/>
    <n v="0"/>
    <n v="0"/>
    <n v="0"/>
    <n v="0"/>
    <n v="10"/>
    <n v="0"/>
    <n v="12"/>
    <n v="177"/>
    <n v="67"/>
    <n v="14"/>
    <n v="1"/>
    <n v="834"/>
    <n v="120"/>
    <n v="0"/>
    <n v="59"/>
    <n v="266"/>
    <n v="131"/>
    <n v="279"/>
    <n v="0"/>
    <n v="0"/>
    <n v="0"/>
  </r>
  <r>
    <x v="1"/>
    <x v="6"/>
    <x v="62"/>
    <x v="0"/>
    <n v="177"/>
    <n v="9"/>
    <n v="5"/>
    <n v="2"/>
    <n v="2"/>
    <n v="119"/>
    <n v="15"/>
    <n v="11"/>
    <n v="4"/>
    <n v="5"/>
    <n v="2"/>
    <n v="0"/>
    <n v="0"/>
    <n v="443"/>
    <n v="355"/>
    <n v="36"/>
    <n v="8"/>
    <n v="2"/>
    <n v="1674"/>
    <n v="995"/>
    <n v="159"/>
    <n v="141"/>
    <n v="9"/>
    <n v="1234"/>
    <n v="762"/>
    <n v="32"/>
    <n v="196"/>
    <n v="17"/>
    <n v="330"/>
    <n v="182"/>
    <n v="12"/>
    <n v="43"/>
    <n v="12"/>
    <n v="71"/>
    <n v="54"/>
    <n v="5"/>
    <n v="0"/>
    <n v="0"/>
    <n v="0"/>
    <n v="1"/>
    <n v="0"/>
    <n v="1"/>
    <n v="0"/>
    <n v="0"/>
    <n v="0"/>
    <n v="0"/>
    <n v="0"/>
    <n v="0"/>
    <n v="0"/>
    <n v="0"/>
    <n v="0"/>
    <n v="0"/>
    <n v="0"/>
    <n v="0"/>
    <n v="7"/>
    <n v="2"/>
    <n v="143"/>
    <n v="5"/>
    <n v="392"/>
    <n v="1309"/>
    <n v="960"/>
    <n v="248"/>
    <n v="64"/>
    <n v="7761"/>
    <n v="3521"/>
    <n v="0"/>
    <n v="97"/>
    <n v="2013"/>
    <n v="320"/>
    <n v="5055"/>
    <n v="1"/>
    <n v="0"/>
    <n v="11"/>
  </r>
  <r>
    <x v="1"/>
    <x v="12"/>
    <x v="63"/>
    <x v="0"/>
    <n v="109"/>
    <n v="2"/>
    <n v="2"/>
    <n v="0"/>
    <n v="0"/>
    <n v="58"/>
    <n v="9"/>
    <n v="18"/>
    <n v="1"/>
    <n v="0"/>
    <n v="0"/>
    <n v="0"/>
    <n v="0"/>
    <n v="209"/>
    <n v="158"/>
    <n v="9"/>
    <n v="11"/>
    <n v="0"/>
    <n v="830"/>
    <n v="441"/>
    <n v="76"/>
    <n v="116"/>
    <n v="11"/>
    <n v="657"/>
    <n v="337"/>
    <n v="17"/>
    <n v="127"/>
    <n v="11"/>
    <n v="154"/>
    <n v="73"/>
    <n v="7"/>
    <n v="27"/>
    <n v="0"/>
    <n v="41"/>
    <n v="35"/>
    <n v="2"/>
    <n v="2"/>
    <n v="0"/>
    <n v="0"/>
    <n v="0"/>
    <n v="0"/>
    <n v="0"/>
    <n v="0"/>
    <n v="0"/>
    <n v="0"/>
    <n v="0"/>
    <n v="0"/>
    <n v="0"/>
    <n v="0"/>
    <n v="0"/>
    <n v="0"/>
    <n v="0"/>
    <n v="0"/>
    <n v="0"/>
    <n v="2"/>
    <n v="0"/>
    <n v="79"/>
    <n v="0"/>
    <n v="182"/>
    <n v="591"/>
    <n v="476"/>
    <n v="109"/>
    <n v="37"/>
    <n v="5534"/>
    <n v="1910"/>
    <n v="0"/>
    <n v="185"/>
    <n v="1857"/>
    <n v="177"/>
    <n v="3032"/>
    <n v="0"/>
    <n v="0"/>
    <n v="3"/>
  </r>
  <r>
    <x v="1"/>
    <x v="12"/>
    <x v="64"/>
    <x v="0"/>
    <n v="261"/>
    <n v="9"/>
    <n v="7"/>
    <n v="6"/>
    <n v="4"/>
    <n v="170"/>
    <n v="14"/>
    <n v="33"/>
    <n v="2"/>
    <n v="24"/>
    <n v="16"/>
    <n v="0"/>
    <n v="3"/>
    <n v="614"/>
    <n v="474"/>
    <n v="38"/>
    <n v="20"/>
    <n v="17"/>
    <n v="0"/>
    <n v="0"/>
    <n v="0"/>
    <n v="0"/>
    <n v="0"/>
    <n v="2617"/>
    <n v="1590"/>
    <n v="138"/>
    <n v="271"/>
    <n v="56"/>
    <n v="762"/>
    <n v="309"/>
    <n v="52"/>
    <n v="127"/>
    <n v="22"/>
    <n v="117"/>
    <n v="83"/>
    <n v="18"/>
    <n v="3"/>
    <n v="2"/>
    <n v="0"/>
    <n v="0"/>
    <n v="0"/>
    <n v="0"/>
    <n v="0"/>
    <n v="0"/>
    <n v="1"/>
    <n v="0"/>
    <n v="0"/>
    <n v="0"/>
    <n v="0"/>
    <n v="0"/>
    <n v="0"/>
    <n v="0"/>
    <n v="0"/>
    <n v="0"/>
    <n v="9"/>
    <n v="5"/>
    <n v="208"/>
    <n v="19"/>
    <n v="534"/>
    <n v="0"/>
    <n v="2086"/>
    <n v="522"/>
    <n v="92"/>
    <n v="11852"/>
    <n v="4805"/>
    <n v="0"/>
    <n v="328"/>
    <n v="3133"/>
    <n v="409"/>
    <n v="7456"/>
    <n v="15"/>
    <n v="0"/>
    <n v="0"/>
  </r>
  <r>
    <x v="1"/>
    <x v="7"/>
    <x v="65"/>
    <x v="0"/>
    <n v="165"/>
    <n v="6"/>
    <n v="5"/>
    <n v="0"/>
    <n v="0"/>
    <n v="104"/>
    <n v="10"/>
    <n v="21"/>
    <n v="3"/>
    <n v="0"/>
    <n v="0"/>
    <n v="0"/>
    <n v="0"/>
    <n v="425"/>
    <n v="304"/>
    <n v="33"/>
    <n v="27"/>
    <n v="4"/>
    <n v="1621"/>
    <n v="796"/>
    <n v="129"/>
    <n v="230"/>
    <n v="31"/>
    <n v="1229"/>
    <n v="576"/>
    <n v="57"/>
    <n v="281"/>
    <n v="47"/>
    <n v="293"/>
    <n v="145"/>
    <n v="11"/>
    <n v="53"/>
    <n v="19"/>
    <n v="87"/>
    <n v="55"/>
    <n v="16"/>
    <n v="2"/>
    <n v="2"/>
    <n v="0"/>
    <n v="0"/>
    <n v="0"/>
    <n v="0"/>
    <n v="0"/>
    <n v="0"/>
    <n v="0"/>
    <n v="0"/>
    <n v="0"/>
    <n v="0"/>
    <n v="0"/>
    <n v="0"/>
    <n v="1"/>
    <n v="0"/>
    <n v="0"/>
    <n v="0"/>
    <n v="6"/>
    <n v="0"/>
    <n v="130"/>
    <n v="0"/>
    <n v="350"/>
    <n v="1164"/>
    <n v="810"/>
    <n v="201"/>
    <n v="65"/>
    <n v="7369"/>
    <n v="2783"/>
    <n v="0"/>
    <n v="147"/>
    <n v="2150"/>
    <n v="419"/>
    <n v="4355"/>
    <n v="0"/>
    <n v="0"/>
    <n v="4"/>
  </r>
  <r>
    <x v="1"/>
    <x v="12"/>
    <x v="66"/>
    <x v="0"/>
    <n v="171"/>
    <n v="4"/>
    <n v="4"/>
    <n v="0"/>
    <n v="0"/>
    <n v="142"/>
    <n v="6"/>
    <n v="10"/>
    <n v="1"/>
    <n v="10"/>
    <n v="10"/>
    <n v="0"/>
    <n v="0"/>
    <n v="813"/>
    <n v="732"/>
    <n v="41"/>
    <n v="4"/>
    <n v="1"/>
    <n v="949"/>
    <n v="680"/>
    <n v="51"/>
    <n v="83"/>
    <n v="13"/>
    <n v="1602"/>
    <n v="1162"/>
    <n v="73"/>
    <n v="171"/>
    <n v="14"/>
    <n v="135"/>
    <n v="92"/>
    <n v="8"/>
    <n v="13"/>
    <n v="4"/>
    <n v="83"/>
    <n v="70"/>
    <n v="4"/>
    <n v="2"/>
    <n v="0"/>
    <n v="0"/>
    <n v="0"/>
    <n v="0"/>
    <n v="0"/>
    <n v="0"/>
    <n v="0"/>
    <n v="0"/>
    <n v="0"/>
    <n v="0"/>
    <n v="0"/>
    <n v="0"/>
    <n v="0"/>
    <n v="0"/>
    <n v="0"/>
    <n v="0"/>
    <n v="0"/>
    <n v="4"/>
    <n v="0"/>
    <n v="154"/>
    <n v="10"/>
    <n v="755"/>
    <n v="781"/>
    <n v="1318"/>
    <n v="105"/>
    <n v="77"/>
    <n v="7729"/>
    <n v="4113"/>
    <n v="0"/>
    <n v="167"/>
    <n v="1791"/>
    <n v="265"/>
    <n v="5201"/>
    <n v="0"/>
    <n v="0"/>
    <n v="1"/>
  </r>
  <r>
    <x v="1"/>
    <x v="10"/>
    <x v="67"/>
    <x v="0"/>
    <n v="182"/>
    <n v="11"/>
    <n v="9"/>
    <n v="0"/>
    <n v="0"/>
    <n v="104"/>
    <n v="20"/>
    <n v="19"/>
    <n v="2"/>
    <n v="4"/>
    <n v="3"/>
    <n v="0"/>
    <n v="0"/>
    <n v="417"/>
    <n v="308"/>
    <n v="50"/>
    <n v="5"/>
    <n v="1"/>
    <n v="1738"/>
    <n v="863"/>
    <n v="150"/>
    <n v="277"/>
    <n v="8"/>
    <n v="1177"/>
    <n v="649"/>
    <n v="40"/>
    <n v="212"/>
    <n v="2"/>
    <n v="412"/>
    <n v="203"/>
    <n v="10"/>
    <n v="77"/>
    <n v="9"/>
    <n v="109"/>
    <n v="82"/>
    <n v="11"/>
    <n v="1"/>
    <n v="1"/>
    <n v="0"/>
    <n v="1"/>
    <n v="0"/>
    <n v="0"/>
    <n v="0"/>
    <n v="0"/>
    <n v="0"/>
    <n v="0"/>
    <n v="0"/>
    <n v="0"/>
    <n v="0"/>
    <n v="0"/>
    <n v="0"/>
    <n v="0"/>
    <n v="0"/>
    <n v="0"/>
    <n v="9"/>
    <n v="0"/>
    <n v="135"/>
    <n v="4"/>
    <n v="354"/>
    <n v="1243"/>
    <n v="895"/>
    <n v="296"/>
    <n v="90"/>
    <n v="7194"/>
    <n v="3086"/>
    <n v="0"/>
    <n v="118"/>
    <n v="2077"/>
    <n v="43"/>
    <n v="4660"/>
    <n v="1"/>
    <n v="0"/>
    <n v="11"/>
  </r>
  <r>
    <x v="1"/>
    <x v="10"/>
    <x v="68"/>
    <x v="0"/>
    <n v="62"/>
    <n v="1"/>
    <n v="1"/>
    <n v="0"/>
    <n v="0"/>
    <n v="44"/>
    <n v="6"/>
    <n v="1"/>
    <n v="0"/>
    <n v="1"/>
    <n v="1"/>
    <n v="0"/>
    <n v="0"/>
    <n v="167"/>
    <n v="119"/>
    <n v="26"/>
    <n v="1"/>
    <n v="0"/>
    <n v="615"/>
    <n v="301"/>
    <n v="124"/>
    <n v="28"/>
    <n v="5"/>
    <n v="474"/>
    <n v="204"/>
    <n v="149"/>
    <n v="20"/>
    <n v="4"/>
    <n v="108"/>
    <n v="51"/>
    <n v="11"/>
    <n v="16"/>
    <n v="2"/>
    <n v="34"/>
    <n v="25"/>
    <n v="5"/>
    <n v="0"/>
    <n v="0"/>
    <n v="0"/>
    <n v="0"/>
    <n v="0"/>
    <n v="0"/>
    <n v="0"/>
    <n v="0"/>
    <n v="0"/>
    <n v="0"/>
    <n v="0"/>
    <n v="0"/>
    <n v="0"/>
    <n v="0"/>
    <n v="0"/>
    <n v="0"/>
    <n v="0"/>
    <n v="0"/>
    <n v="1"/>
    <n v="0"/>
    <n v="53"/>
    <n v="1"/>
    <n v="138"/>
    <n v="429"/>
    <n v="290"/>
    <n v="76"/>
    <n v="29"/>
    <n v="3007"/>
    <n v="1032"/>
    <n v="0"/>
    <n v="201"/>
    <n v="863"/>
    <n v="50"/>
    <n v="1764"/>
    <n v="0"/>
    <n v="0"/>
    <n v="6"/>
  </r>
  <r>
    <x v="1"/>
    <x v="9"/>
    <x v="69"/>
    <x v="0"/>
    <n v="69"/>
    <n v="1"/>
    <n v="0"/>
    <n v="0"/>
    <n v="0"/>
    <n v="37"/>
    <n v="9"/>
    <n v="4"/>
    <n v="0"/>
    <n v="9"/>
    <n v="6"/>
    <n v="0"/>
    <n v="0"/>
    <n v="226"/>
    <n v="151"/>
    <n v="43"/>
    <n v="4"/>
    <n v="2"/>
    <n v="0"/>
    <n v="0"/>
    <n v="0"/>
    <n v="0"/>
    <n v="0"/>
    <n v="844"/>
    <n v="423"/>
    <n v="84"/>
    <n v="122"/>
    <n v="12"/>
    <n v="177"/>
    <n v="75"/>
    <n v="12"/>
    <n v="43"/>
    <n v="0"/>
    <n v="42"/>
    <n v="29"/>
    <n v="5"/>
    <n v="1"/>
    <n v="1"/>
    <n v="0"/>
    <n v="0"/>
    <n v="0"/>
    <n v="0"/>
    <n v="0"/>
    <n v="0"/>
    <n v="0"/>
    <n v="0"/>
    <n v="0"/>
    <n v="0"/>
    <n v="0"/>
    <n v="0"/>
    <n v="0"/>
    <n v="0"/>
    <n v="0"/>
    <n v="0"/>
    <n v="1"/>
    <n v="0"/>
    <n v="51"/>
    <n v="9"/>
    <n v="176"/>
    <n v="0"/>
    <n v="606"/>
    <n v="113"/>
    <n v="35"/>
    <n v="3494"/>
    <n v="1418"/>
    <n v="0"/>
    <n v="227"/>
    <n v="812"/>
    <n v="91"/>
    <n v="2219"/>
    <n v="2"/>
    <n v="0"/>
    <n v="0"/>
  </r>
  <r>
    <x v="1"/>
    <x v="13"/>
    <x v="70"/>
    <x v="0"/>
    <n v="228"/>
    <n v="8"/>
    <n v="3"/>
    <n v="0"/>
    <n v="0"/>
    <n v="137"/>
    <n v="17"/>
    <n v="11"/>
    <n v="2"/>
    <n v="8"/>
    <n v="5"/>
    <n v="0"/>
    <n v="0"/>
    <n v="640"/>
    <n v="507"/>
    <n v="40"/>
    <n v="8"/>
    <n v="3"/>
    <n v="2097"/>
    <n v="1114"/>
    <n v="214"/>
    <n v="190"/>
    <n v="28"/>
    <n v="1612"/>
    <n v="960"/>
    <n v="68"/>
    <n v="180"/>
    <n v="19"/>
    <n v="387"/>
    <n v="199"/>
    <n v="15"/>
    <n v="60"/>
    <n v="17"/>
    <n v="129"/>
    <n v="104"/>
    <n v="12"/>
    <n v="2"/>
    <n v="0"/>
    <n v="0"/>
    <n v="3"/>
    <n v="0"/>
    <n v="0"/>
    <n v="0"/>
    <n v="0"/>
    <n v="0"/>
    <n v="0"/>
    <n v="0"/>
    <n v="0"/>
    <n v="0"/>
    <n v="1"/>
    <n v="0"/>
    <n v="0"/>
    <n v="0"/>
    <n v="0"/>
    <n v="5"/>
    <n v="0"/>
    <n v="178"/>
    <n v="7"/>
    <n v="557"/>
    <n v="1545"/>
    <n v="1259"/>
    <n v="272"/>
    <n v="114"/>
    <n v="8712"/>
    <n v="3695"/>
    <n v="0"/>
    <n v="124"/>
    <n v="2230"/>
    <n v="488"/>
    <n v="5461"/>
    <n v="0"/>
    <n v="0"/>
    <n v="12"/>
  </r>
  <r>
    <x v="1"/>
    <x v="13"/>
    <x v="71"/>
    <x v="0"/>
    <n v="132"/>
    <n v="8"/>
    <n v="5"/>
    <n v="0"/>
    <n v="0"/>
    <n v="76"/>
    <n v="17"/>
    <n v="7"/>
    <n v="1"/>
    <n v="1"/>
    <n v="0"/>
    <n v="0"/>
    <n v="0"/>
    <n v="371"/>
    <n v="260"/>
    <n v="48"/>
    <n v="16"/>
    <n v="4"/>
    <n v="1312"/>
    <n v="609"/>
    <n v="178"/>
    <n v="149"/>
    <n v="33"/>
    <n v="815"/>
    <n v="393"/>
    <n v="77"/>
    <n v="135"/>
    <n v="19"/>
    <n v="98"/>
    <n v="36"/>
    <n v="4"/>
    <n v="22"/>
    <n v="10"/>
    <n v="83"/>
    <n v="56"/>
    <n v="11"/>
    <n v="2"/>
    <n v="1"/>
    <n v="0"/>
    <n v="2"/>
    <n v="0"/>
    <n v="0"/>
    <n v="0"/>
    <n v="0"/>
    <n v="0"/>
    <n v="0"/>
    <n v="0"/>
    <n v="0"/>
    <n v="0"/>
    <n v="0"/>
    <n v="0"/>
    <n v="0"/>
    <n v="0"/>
    <n v="0"/>
    <n v="5"/>
    <n v="0"/>
    <n v="101"/>
    <n v="1"/>
    <n v="299"/>
    <n v="899"/>
    <n v="562"/>
    <n v="56"/>
    <n v="68"/>
    <n v="4344"/>
    <n v="1406"/>
    <n v="0"/>
    <n v="129"/>
    <n v="823"/>
    <n v="761"/>
    <n v="2417"/>
    <n v="1"/>
    <n v="0"/>
    <n v="10"/>
  </r>
  <r>
    <x v="1"/>
    <x v="13"/>
    <x v="72"/>
    <x v="0"/>
    <n v="78"/>
    <n v="1"/>
    <n v="1"/>
    <n v="1"/>
    <n v="1"/>
    <n v="45"/>
    <n v="1"/>
    <n v="10"/>
    <n v="3"/>
    <n v="6"/>
    <n v="5"/>
    <n v="1"/>
    <n v="0"/>
    <n v="91"/>
    <n v="68"/>
    <n v="1"/>
    <n v="3"/>
    <n v="1"/>
    <n v="746"/>
    <n v="376"/>
    <n v="13"/>
    <n v="129"/>
    <n v="36"/>
    <n v="472"/>
    <n v="232"/>
    <n v="6"/>
    <n v="91"/>
    <n v="23"/>
    <n v="200"/>
    <n v="112"/>
    <n v="2"/>
    <n v="20"/>
    <n v="15"/>
    <n v="19"/>
    <n v="11"/>
    <n v="2"/>
    <n v="3"/>
    <n v="2"/>
    <n v="0"/>
    <n v="0"/>
    <n v="0"/>
    <n v="0"/>
    <n v="0"/>
    <n v="0"/>
    <n v="0"/>
    <n v="0"/>
    <n v="0"/>
    <n v="0"/>
    <n v="0"/>
    <n v="0"/>
    <n v="0"/>
    <n v="0"/>
    <n v="0"/>
    <n v="0"/>
    <n v="1"/>
    <n v="1"/>
    <n v="60"/>
    <n v="5"/>
    <n v="78"/>
    <n v="532"/>
    <n v="332"/>
    <n v="149"/>
    <n v="12"/>
    <n v="5601"/>
    <n v="2497"/>
    <n v="0"/>
    <n v="26"/>
    <n v="899"/>
    <n v="744"/>
    <n v="3682"/>
    <n v="0"/>
    <n v="0"/>
    <n v="3"/>
  </r>
  <r>
    <x v="2"/>
    <x v="14"/>
    <x v="73"/>
    <x v="0"/>
    <n v="46"/>
    <n v="1"/>
    <n v="0"/>
    <n v="1"/>
    <n v="0"/>
    <n v="33"/>
    <n v="1"/>
    <n v="1"/>
    <n v="0"/>
    <n v="0"/>
    <n v="0"/>
    <n v="0"/>
    <n v="0"/>
    <n v="140"/>
    <n v="104"/>
    <n v="3"/>
    <n v="7"/>
    <n v="10"/>
    <n v="476"/>
    <n v="268"/>
    <n v="13"/>
    <n v="52"/>
    <n v="24"/>
    <n v="347"/>
    <n v="195"/>
    <n v="6"/>
    <n v="40"/>
    <n v="29"/>
    <n v="68"/>
    <n v="28"/>
    <n v="0"/>
    <n v="7"/>
    <n v="10"/>
    <n v="16"/>
    <n v="9"/>
    <n v="1"/>
    <n v="0"/>
    <n v="1"/>
    <n v="0"/>
    <n v="1"/>
    <n v="0"/>
    <n v="0"/>
    <n v="0"/>
    <n v="1"/>
    <n v="0"/>
    <n v="0"/>
    <n v="0"/>
    <n v="0"/>
    <n v="0"/>
    <n v="0"/>
    <n v="0"/>
    <n v="0"/>
    <n v="0"/>
    <n v="0"/>
    <n v="0"/>
    <n v="0"/>
    <n v="43"/>
    <n v="0"/>
    <n v="117"/>
    <n v="371"/>
    <n v="263"/>
    <n v="47"/>
    <n v="13"/>
    <n v="1681"/>
    <n v="557"/>
    <n v="0"/>
    <n v="10"/>
    <n v="259"/>
    <n v="311"/>
    <n v="1010"/>
    <n v="0"/>
    <n v="0"/>
    <n v="3"/>
  </r>
  <r>
    <x v="2"/>
    <x v="15"/>
    <x v="74"/>
    <x v="0"/>
    <n v="95"/>
    <n v="4"/>
    <n v="2"/>
    <n v="2"/>
    <n v="1"/>
    <n v="84"/>
    <n v="3"/>
    <n v="0"/>
    <n v="0"/>
    <n v="101"/>
    <n v="96"/>
    <n v="0"/>
    <n v="0"/>
    <n v="592"/>
    <n v="557"/>
    <n v="13"/>
    <n v="0"/>
    <n v="0"/>
    <n v="600"/>
    <n v="479"/>
    <n v="16"/>
    <n v="16"/>
    <n v="8"/>
    <n v="789"/>
    <n v="672"/>
    <n v="22"/>
    <n v="17"/>
    <n v="14"/>
    <n v="99"/>
    <n v="64"/>
    <n v="3"/>
    <n v="2"/>
    <n v="4"/>
    <n v="63"/>
    <n v="58"/>
    <n v="2"/>
    <n v="0"/>
    <n v="0"/>
    <n v="0"/>
    <n v="2"/>
    <n v="0"/>
    <n v="0"/>
    <n v="0"/>
    <n v="1"/>
    <n v="0"/>
    <n v="0"/>
    <n v="0"/>
    <n v="0"/>
    <n v="0"/>
    <n v="0"/>
    <n v="0"/>
    <n v="0"/>
    <n v="0"/>
    <n v="0"/>
    <n v="2"/>
    <n v="1"/>
    <n v="90"/>
    <n v="99"/>
    <n v="576"/>
    <n v="550"/>
    <n v="730"/>
    <n v="83"/>
    <n v="59"/>
    <n v="2800"/>
    <n v="1821"/>
    <n v="0"/>
    <n v="90"/>
    <n v="190"/>
    <n v="96"/>
    <n v="2355"/>
    <n v="0"/>
    <n v="0"/>
    <n v="8"/>
  </r>
  <r>
    <x v="2"/>
    <x v="15"/>
    <x v="75"/>
    <x v="0"/>
    <n v="81"/>
    <n v="3"/>
    <n v="3"/>
    <n v="0"/>
    <n v="0"/>
    <n v="63"/>
    <n v="3"/>
    <n v="3"/>
    <n v="2"/>
    <n v="10"/>
    <n v="10"/>
    <n v="0"/>
    <n v="0"/>
    <n v="582"/>
    <n v="537"/>
    <n v="12"/>
    <n v="4"/>
    <n v="2"/>
    <n v="744"/>
    <n v="544"/>
    <n v="22"/>
    <n v="24"/>
    <n v="25"/>
    <n v="775"/>
    <n v="590"/>
    <n v="2"/>
    <n v="16"/>
    <n v="50"/>
    <n v="91"/>
    <n v="45"/>
    <n v="3"/>
    <n v="6"/>
    <n v="4"/>
    <n v="41"/>
    <n v="37"/>
    <n v="1"/>
    <n v="0"/>
    <n v="0"/>
    <n v="0"/>
    <n v="0"/>
    <n v="0"/>
    <n v="0"/>
    <n v="0"/>
    <n v="0"/>
    <n v="0"/>
    <n v="0"/>
    <n v="0"/>
    <n v="0"/>
    <n v="0"/>
    <n v="0"/>
    <n v="0"/>
    <n v="0"/>
    <n v="0"/>
    <n v="0"/>
    <n v="3"/>
    <n v="0"/>
    <n v="72"/>
    <n v="10"/>
    <n v="558"/>
    <n v="656"/>
    <n v="697"/>
    <n v="74"/>
    <n v="39"/>
    <n v="2506"/>
    <n v="1341"/>
    <n v="0"/>
    <n v="19"/>
    <n v="43"/>
    <n v="400"/>
    <n v="1964"/>
    <n v="0"/>
    <n v="0"/>
    <n v="9"/>
  </r>
  <r>
    <x v="2"/>
    <x v="16"/>
    <x v="76"/>
    <x v="0"/>
    <n v="50"/>
    <n v="0"/>
    <n v="0"/>
    <n v="0"/>
    <n v="0"/>
    <n v="44"/>
    <n v="0"/>
    <n v="1"/>
    <n v="0"/>
    <n v="16"/>
    <n v="15"/>
    <n v="0"/>
    <n v="0"/>
    <n v="505"/>
    <n v="472"/>
    <n v="1"/>
    <n v="3"/>
    <n v="8"/>
    <n v="0"/>
    <n v="0"/>
    <n v="0"/>
    <n v="0"/>
    <n v="0"/>
    <n v="991"/>
    <n v="831"/>
    <n v="8"/>
    <n v="32"/>
    <n v="25"/>
    <n v="92"/>
    <n v="60"/>
    <n v="2"/>
    <n v="7"/>
    <n v="1"/>
    <n v="34"/>
    <n v="31"/>
    <n v="0"/>
    <n v="0"/>
    <n v="0"/>
    <n v="0"/>
    <n v="0"/>
    <n v="0"/>
    <n v="0"/>
    <n v="0"/>
    <n v="0"/>
    <n v="0"/>
    <n v="0"/>
    <n v="0"/>
    <n v="0"/>
    <n v="0"/>
    <n v="0"/>
    <n v="0"/>
    <n v="0"/>
    <n v="0"/>
    <n v="0"/>
    <n v="0"/>
    <n v="0"/>
    <n v="49"/>
    <n v="15"/>
    <n v="489"/>
    <n v="0"/>
    <n v="912"/>
    <n v="80"/>
    <n v="34"/>
    <n v="2836"/>
    <n v="1949"/>
    <n v="0"/>
    <n v="21"/>
    <n v="129"/>
    <n v="217"/>
    <n v="2391"/>
    <n v="12"/>
    <n v="0"/>
    <n v="0"/>
  </r>
  <r>
    <x v="2"/>
    <x v="16"/>
    <x v="77"/>
    <x v="0"/>
    <n v="52"/>
    <n v="0"/>
    <n v="0"/>
    <n v="0"/>
    <n v="0"/>
    <n v="35"/>
    <n v="0"/>
    <n v="0"/>
    <n v="5"/>
    <n v="1"/>
    <n v="0"/>
    <n v="0"/>
    <n v="1"/>
    <n v="351"/>
    <n v="157"/>
    <n v="0"/>
    <n v="0"/>
    <n v="50"/>
    <n v="0"/>
    <n v="0"/>
    <n v="0"/>
    <n v="0"/>
    <n v="0"/>
    <n v="825"/>
    <n v="492"/>
    <n v="1"/>
    <n v="3"/>
    <n v="152"/>
    <n v="84"/>
    <n v="42"/>
    <n v="0"/>
    <n v="0"/>
    <n v="18"/>
    <n v="2"/>
    <n v="1"/>
    <n v="0"/>
    <n v="0"/>
    <n v="1"/>
    <n v="0"/>
    <n v="0"/>
    <n v="0"/>
    <n v="0"/>
    <n v="0"/>
    <n v="0"/>
    <n v="0"/>
    <n v="0"/>
    <n v="0"/>
    <n v="0"/>
    <n v="0"/>
    <n v="0"/>
    <n v="0"/>
    <n v="0"/>
    <n v="0"/>
    <n v="0"/>
    <n v="0"/>
    <n v="0"/>
    <n v="42"/>
    <n v="0"/>
    <n v="174"/>
    <n v="0"/>
    <n v="598"/>
    <n v="57"/>
    <n v="1"/>
    <n v="3049"/>
    <n v="1225"/>
    <n v="0"/>
    <n v="1"/>
    <n v="8"/>
    <n v="887"/>
    <n v="1807"/>
    <n v="7"/>
    <n v="0"/>
    <n v="0"/>
  </r>
  <r>
    <x v="2"/>
    <x v="14"/>
    <x v="78"/>
    <x v="0"/>
    <n v="116"/>
    <n v="5"/>
    <n v="4"/>
    <n v="0"/>
    <n v="0"/>
    <n v="81"/>
    <n v="9"/>
    <n v="9"/>
    <n v="0"/>
    <n v="6"/>
    <n v="4"/>
    <n v="0"/>
    <n v="1"/>
    <n v="514"/>
    <n v="434"/>
    <n v="22"/>
    <n v="12"/>
    <n v="15"/>
    <n v="1173"/>
    <n v="755"/>
    <n v="61"/>
    <n v="84"/>
    <n v="38"/>
    <n v="840"/>
    <n v="563"/>
    <n v="24"/>
    <n v="67"/>
    <n v="46"/>
    <n v="129"/>
    <n v="64"/>
    <n v="2"/>
    <n v="18"/>
    <n v="5"/>
    <n v="55"/>
    <n v="47"/>
    <n v="0"/>
    <n v="0"/>
    <n v="0"/>
    <n v="0"/>
    <n v="0"/>
    <n v="0"/>
    <n v="0"/>
    <n v="0"/>
    <n v="0"/>
    <n v="0"/>
    <n v="0"/>
    <n v="0"/>
    <n v="0"/>
    <n v="0"/>
    <n v="0"/>
    <n v="0"/>
    <n v="0"/>
    <n v="0"/>
    <n v="0"/>
    <n v="5"/>
    <n v="0"/>
    <n v="96"/>
    <n v="5"/>
    <n v="461"/>
    <n v="954"/>
    <n v="687"/>
    <n v="96"/>
    <n v="54"/>
    <n v="3627"/>
    <n v="1492"/>
    <n v="0"/>
    <n v="97"/>
    <n v="703"/>
    <n v="278"/>
    <n v="2388"/>
    <n v="0"/>
    <n v="0"/>
    <n v="5"/>
  </r>
  <r>
    <x v="2"/>
    <x v="16"/>
    <x v="79"/>
    <x v="0"/>
    <n v="121"/>
    <n v="3"/>
    <n v="3"/>
    <n v="0"/>
    <n v="0"/>
    <n v="83"/>
    <n v="4"/>
    <n v="7"/>
    <n v="1"/>
    <n v="2"/>
    <n v="1"/>
    <n v="1"/>
    <n v="0"/>
    <n v="639"/>
    <n v="541"/>
    <n v="31"/>
    <n v="18"/>
    <n v="6"/>
    <n v="0"/>
    <n v="0"/>
    <n v="0"/>
    <n v="0"/>
    <n v="0"/>
    <n v="1435"/>
    <n v="1034"/>
    <n v="35"/>
    <n v="106"/>
    <n v="43"/>
    <n v="226"/>
    <n v="124"/>
    <n v="10"/>
    <n v="15"/>
    <n v="5"/>
    <n v="60"/>
    <n v="51"/>
    <n v="2"/>
    <n v="0"/>
    <n v="0"/>
    <n v="0"/>
    <n v="0"/>
    <n v="0"/>
    <n v="0"/>
    <n v="0"/>
    <n v="0"/>
    <n v="0"/>
    <n v="0"/>
    <n v="1"/>
    <n v="0"/>
    <n v="0"/>
    <n v="0"/>
    <n v="0"/>
    <n v="0"/>
    <n v="0"/>
    <n v="0"/>
    <n v="3"/>
    <n v="0"/>
    <n v="105"/>
    <n v="1"/>
    <n v="579"/>
    <n v="0"/>
    <n v="1225"/>
    <n v="183"/>
    <n v="57"/>
    <n v="4801"/>
    <n v="2527"/>
    <n v="0"/>
    <n v="179"/>
    <n v="636"/>
    <n v="291"/>
    <n v="3558"/>
    <n v="6"/>
    <n v="0"/>
    <n v="0"/>
  </r>
  <r>
    <x v="2"/>
    <x v="14"/>
    <x v="80"/>
    <x v="0"/>
    <n v="44"/>
    <n v="0"/>
    <n v="0"/>
    <n v="0"/>
    <n v="0"/>
    <n v="27"/>
    <n v="2"/>
    <n v="1"/>
    <n v="3"/>
    <n v="0"/>
    <n v="0"/>
    <n v="0"/>
    <n v="0"/>
    <n v="154"/>
    <n v="122"/>
    <n v="1"/>
    <n v="9"/>
    <n v="13"/>
    <n v="507"/>
    <n v="291"/>
    <n v="9"/>
    <n v="63"/>
    <n v="19"/>
    <n v="486"/>
    <n v="269"/>
    <n v="1"/>
    <n v="60"/>
    <n v="66"/>
    <n v="77"/>
    <n v="35"/>
    <n v="0"/>
    <n v="15"/>
    <n v="3"/>
    <n v="14"/>
    <n v="10"/>
    <n v="1"/>
    <n v="1"/>
    <n v="0"/>
    <n v="0"/>
    <n v="0"/>
    <n v="0"/>
    <n v="0"/>
    <n v="0"/>
    <n v="0"/>
    <n v="0"/>
    <n v="0"/>
    <n v="0"/>
    <n v="0"/>
    <n v="0"/>
    <n v="0"/>
    <n v="0"/>
    <n v="0"/>
    <n v="0"/>
    <n v="0"/>
    <n v="0"/>
    <n v="0"/>
    <n v="37"/>
    <n v="0"/>
    <n v="129"/>
    <n v="400"/>
    <n v="343"/>
    <n v="55"/>
    <n v="11"/>
    <n v="2023"/>
    <n v="638"/>
    <n v="0"/>
    <n v="7"/>
    <n v="500"/>
    <n v="310"/>
    <n v="1120"/>
    <n v="0"/>
    <n v="0"/>
    <n v="2"/>
  </r>
  <r>
    <x v="2"/>
    <x v="14"/>
    <x v="81"/>
    <x v="0"/>
    <n v="87"/>
    <n v="0"/>
    <n v="0"/>
    <n v="2"/>
    <n v="1"/>
    <n v="65"/>
    <n v="2"/>
    <n v="5"/>
    <n v="0"/>
    <n v="10"/>
    <n v="9"/>
    <n v="0"/>
    <n v="0"/>
    <n v="784"/>
    <n v="691"/>
    <n v="6"/>
    <n v="27"/>
    <n v="20"/>
    <n v="899"/>
    <n v="586"/>
    <n v="6"/>
    <n v="80"/>
    <n v="39"/>
    <n v="1004"/>
    <n v="712"/>
    <n v="3"/>
    <n v="90"/>
    <n v="43"/>
    <n v="141"/>
    <n v="61"/>
    <n v="0"/>
    <n v="15"/>
    <n v="18"/>
    <n v="36"/>
    <n v="23"/>
    <n v="0"/>
    <n v="1"/>
    <n v="4"/>
    <n v="0"/>
    <n v="0"/>
    <n v="0"/>
    <n v="0"/>
    <n v="0"/>
    <n v="1"/>
    <n v="0"/>
    <n v="0"/>
    <n v="0"/>
    <n v="0"/>
    <n v="0"/>
    <n v="0"/>
    <n v="0"/>
    <n v="0"/>
    <n v="0"/>
    <n v="0"/>
    <n v="0"/>
    <n v="1"/>
    <n v="76"/>
    <n v="10"/>
    <n v="722"/>
    <n v="743"/>
    <n v="854"/>
    <n v="103"/>
    <n v="27"/>
    <n v="3762"/>
    <n v="1766"/>
    <n v="0"/>
    <n v="24"/>
    <n v="213"/>
    <n v="721"/>
    <n v="2670"/>
    <n v="0"/>
    <n v="0"/>
    <n v="6"/>
  </r>
  <r>
    <x v="2"/>
    <x v="15"/>
    <x v="82"/>
    <x v="0"/>
    <n v="218"/>
    <n v="10"/>
    <n v="10"/>
    <n v="7"/>
    <n v="7"/>
    <n v="201"/>
    <n v="1"/>
    <n v="2"/>
    <n v="3"/>
    <n v="128"/>
    <n v="122"/>
    <n v="1"/>
    <n v="0"/>
    <n v="2186"/>
    <n v="2102"/>
    <n v="20"/>
    <n v="5"/>
    <n v="20"/>
    <n v="1318"/>
    <n v="1077"/>
    <n v="31"/>
    <n v="27"/>
    <n v="21"/>
    <n v="2201"/>
    <n v="1946"/>
    <n v="23"/>
    <n v="14"/>
    <n v="47"/>
    <n v="283"/>
    <n v="193"/>
    <n v="6"/>
    <n v="5"/>
    <n v="12"/>
    <n v="76"/>
    <n v="71"/>
    <n v="2"/>
    <n v="0"/>
    <n v="0"/>
    <n v="0"/>
    <n v="0"/>
    <n v="0"/>
    <n v="0"/>
    <n v="0"/>
    <n v="0"/>
    <n v="0"/>
    <n v="0"/>
    <n v="0"/>
    <n v="0"/>
    <n v="0"/>
    <n v="0"/>
    <n v="0"/>
    <n v="0"/>
    <n v="0"/>
    <n v="0"/>
    <n v="10"/>
    <n v="7"/>
    <n v="211"/>
    <n v="127"/>
    <n v="2137"/>
    <n v="1213"/>
    <n v="2097"/>
    <n v="252"/>
    <n v="74"/>
    <n v="7023"/>
    <n v="5119"/>
    <n v="0"/>
    <n v="127"/>
    <n v="41"/>
    <n v="488"/>
    <n v="6234"/>
    <n v="2"/>
    <n v="1"/>
    <n v="54"/>
  </r>
  <r>
    <x v="2"/>
    <x v="14"/>
    <x v="83"/>
    <x v="0"/>
    <n v="42"/>
    <n v="0"/>
    <n v="0"/>
    <n v="0"/>
    <n v="0"/>
    <n v="37"/>
    <n v="0"/>
    <n v="1"/>
    <n v="0"/>
    <n v="0"/>
    <n v="0"/>
    <n v="0"/>
    <n v="0"/>
    <n v="364"/>
    <n v="338"/>
    <n v="2"/>
    <n v="10"/>
    <n v="2"/>
    <n v="390"/>
    <n v="267"/>
    <n v="6"/>
    <n v="42"/>
    <n v="12"/>
    <n v="471"/>
    <n v="339"/>
    <n v="8"/>
    <n v="28"/>
    <n v="29"/>
    <n v="39"/>
    <n v="22"/>
    <n v="2"/>
    <n v="3"/>
    <n v="1"/>
    <n v="6"/>
    <n v="4"/>
    <n v="0"/>
    <n v="1"/>
    <n v="0"/>
    <n v="0"/>
    <n v="0"/>
    <n v="0"/>
    <n v="0"/>
    <n v="0"/>
    <n v="0"/>
    <n v="0"/>
    <n v="0"/>
    <n v="0"/>
    <n v="0"/>
    <n v="0"/>
    <n v="0"/>
    <n v="0"/>
    <n v="0"/>
    <n v="0"/>
    <n v="0"/>
    <n v="0"/>
    <n v="0"/>
    <n v="40"/>
    <n v="0"/>
    <n v="348"/>
    <n v="320"/>
    <n v="400"/>
    <n v="31"/>
    <n v="5"/>
    <n v="1523"/>
    <n v="754"/>
    <n v="0"/>
    <n v="24"/>
    <n v="128"/>
    <n v="210"/>
    <n v="1107"/>
    <n v="0"/>
    <n v="0"/>
    <n v="5"/>
  </r>
  <r>
    <x v="2"/>
    <x v="15"/>
    <x v="84"/>
    <x v="0"/>
    <n v="115"/>
    <n v="2"/>
    <n v="2"/>
    <n v="0"/>
    <n v="0"/>
    <n v="107"/>
    <n v="1"/>
    <n v="1"/>
    <n v="1"/>
    <n v="2"/>
    <n v="2"/>
    <n v="0"/>
    <n v="0"/>
    <n v="1042"/>
    <n v="986"/>
    <n v="14"/>
    <n v="9"/>
    <n v="16"/>
    <n v="789"/>
    <n v="637"/>
    <n v="19"/>
    <n v="23"/>
    <n v="10"/>
    <n v="1244"/>
    <n v="1026"/>
    <n v="17"/>
    <n v="22"/>
    <n v="70"/>
    <n v="125"/>
    <n v="84"/>
    <n v="3"/>
    <n v="1"/>
    <n v="7"/>
    <n v="52"/>
    <n v="49"/>
    <n v="2"/>
    <n v="0"/>
    <n v="0"/>
    <n v="0"/>
    <n v="0"/>
    <n v="0"/>
    <n v="0"/>
    <n v="0"/>
    <n v="0"/>
    <n v="0"/>
    <n v="0"/>
    <n v="0"/>
    <n v="0"/>
    <n v="0"/>
    <n v="0"/>
    <n v="0"/>
    <n v="1"/>
    <n v="0"/>
    <n v="0"/>
    <n v="2"/>
    <n v="0"/>
    <n v="111"/>
    <n v="2"/>
    <n v="1000"/>
    <n v="723"/>
    <n v="1128"/>
    <n v="111"/>
    <n v="50"/>
    <n v="3796"/>
    <n v="2574"/>
    <n v="1"/>
    <n v="67"/>
    <n v="43"/>
    <n v="411"/>
    <n v="3210"/>
    <n v="0"/>
    <n v="0"/>
    <n v="19"/>
  </r>
  <r>
    <x v="2"/>
    <x v="15"/>
    <x v="85"/>
    <x v="0"/>
    <n v="47"/>
    <n v="2"/>
    <n v="2"/>
    <n v="2"/>
    <n v="2"/>
    <n v="41"/>
    <n v="0"/>
    <n v="0"/>
    <n v="1"/>
    <n v="32"/>
    <n v="30"/>
    <n v="1"/>
    <n v="0"/>
    <n v="374"/>
    <n v="354"/>
    <n v="7"/>
    <n v="0"/>
    <n v="0"/>
    <n v="418"/>
    <n v="279"/>
    <n v="30"/>
    <n v="5"/>
    <n v="7"/>
    <n v="445"/>
    <n v="286"/>
    <n v="22"/>
    <n v="9"/>
    <n v="35"/>
    <n v="40"/>
    <n v="17"/>
    <n v="2"/>
    <n v="5"/>
    <n v="2"/>
    <n v="36"/>
    <n v="36"/>
    <n v="0"/>
    <n v="0"/>
    <n v="0"/>
    <n v="0"/>
    <n v="0"/>
    <n v="0"/>
    <n v="0"/>
    <n v="0"/>
    <n v="0"/>
    <n v="0"/>
    <n v="0"/>
    <n v="0"/>
    <n v="0"/>
    <n v="0"/>
    <n v="0"/>
    <n v="0"/>
    <n v="0"/>
    <n v="0"/>
    <n v="0"/>
    <n v="2"/>
    <n v="2"/>
    <n v="45"/>
    <n v="31"/>
    <n v="366"/>
    <n v="364"/>
    <n v="371"/>
    <n v="26"/>
    <n v="36"/>
    <n v="1796"/>
    <n v="786"/>
    <n v="0"/>
    <n v="70"/>
    <n v="41"/>
    <n v="354"/>
    <n v="1258"/>
    <n v="0"/>
    <n v="0"/>
    <n v="1"/>
  </r>
  <r>
    <x v="2"/>
    <x v="14"/>
    <x v="86"/>
    <x v="0"/>
    <n v="117"/>
    <n v="4"/>
    <n v="4"/>
    <n v="2"/>
    <n v="1"/>
    <n v="88"/>
    <n v="4"/>
    <n v="5"/>
    <n v="1"/>
    <n v="20"/>
    <n v="18"/>
    <n v="0"/>
    <n v="1"/>
    <n v="657"/>
    <n v="559"/>
    <n v="20"/>
    <n v="17"/>
    <n v="13"/>
    <n v="1077"/>
    <n v="681"/>
    <n v="24"/>
    <n v="76"/>
    <n v="41"/>
    <n v="976"/>
    <n v="664"/>
    <n v="11"/>
    <n v="63"/>
    <n v="60"/>
    <n v="133"/>
    <n v="56"/>
    <n v="0"/>
    <n v="14"/>
    <n v="19"/>
    <n v="86"/>
    <n v="79"/>
    <n v="2"/>
    <n v="0"/>
    <n v="0"/>
    <n v="0"/>
    <n v="0"/>
    <n v="0"/>
    <n v="0"/>
    <n v="0"/>
    <n v="0"/>
    <n v="0"/>
    <n v="0"/>
    <n v="0"/>
    <n v="0"/>
    <n v="0"/>
    <n v="0"/>
    <n v="0"/>
    <n v="0"/>
    <n v="0"/>
    <n v="0"/>
    <n v="4"/>
    <n v="1"/>
    <n v="104"/>
    <n v="19"/>
    <n v="602"/>
    <n v="898"/>
    <n v="826"/>
    <n v="97"/>
    <n v="84"/>
    <n v="3662"/>
    <n v="1569"/>
    <n v="0"/>
    <n v="59"/>
    <n v="456"/>
    <n v="525"/>
    <n v="2472"/>
    <n v="0"/>
    <n v="0"/>
    <n v="10"/>
  </r>
  <r>
    <x v="2"/>
    <x v="16"/>
    <x v="87"/>
    <x v="0"/>
    <n v="54"/>
    <n v="1"/>
    <n v="1"/>
    <n v="0"/>
    <n v="0"/>
    <n v="44"/>
    <n v="1"/>
    <n v="3"/>
    <n v="1"/>
    <n v="2"/>
    <n v="2"/>
    <n v="0"/>
    <n v="0"/>
    <n v="479"/>
    <n v="414"/>
    <n v="5"/>
    <n v="12"/>
    <n v="31"/>
    <n v="0"/>
    <n v="0"/>
    <n v="0"/>
    <n v="0"/>
    <n v="0"/>
    <n v="854"/>
    <n v="609"/>
    <n v="9"/>
    <n v="88"/>
    <n v="38"/>
    <n v="106"/>
    <n v="61"/>
    <n v="2"/>
    <n v="8"/>
    <n v="7"/>
    <n v="20"/>
    <n v="17"/>
    <n v="0"/>
    <n v="0"/>
    <n v="1"/>
    <n v="0"/>
    <n v="0"/>
    <n v="0"/>
    <n v="0"/>
    <n v="0"/>
    <n v="0"/>
    <n v="0"/>
    <n v="0"/>
    <n v="0"/>
    <n v="0"/>
    <n v="0"/>
    <n v="0"/>
    <n v="0"/>
    <n v="0"/>
    <n v="0"/>
    <n v="0"/>
    <n v="1"/>
    <n v="0"/>
    <n v="49"/>
    <n v="2"/>
    <n v="430"/>
    <n v="0"/>
    <n v="700"/>
    <n v="81"/>
    <n v="19"/>
    <n v="2779"/>
    <n v="1577"/>
    <n v="0"/>
    <n v="26"/>
    <n v="292"/>
    <n v="301"/>
    <n v="2063"/>
    <n v="5"/>
    <n v="0"/>
    <n v="0"/>
  </r>
  <r>
    <x v="2"/>
    <x v="15"/>
    <x v="88"/>
    <x v="0"/>
    <n v="133"/>
    <n v="2"/>
    <n v="2"/>
    <n v="0"/>
    <n v="0"/>
    <n v="113"/>
    <n v="2"/>
    <n v="1"/>
    <n v="3"/>
    <n v="53"/>
    <n v="51"/>
    <n v="0"/>
    <n v="0"/>
    <n v="829"/>
    <n v="771"/>
    <n v="20"/>
    <n v="3"/>
    <n v="2"/>
    <n v="1031"/>
    <n v="745"/>
    <n v="66"/>
    <n v="18"/>
    <n v="42"/>
    <n v="1396"/>
    <n v="1075"/>
    <n v="25"/>
    <n v="66"/>
    <n v="56"/>
    <n v="190"/>
    <n v="108"/>
    <n v="6"/>
    <n v="3"/>
    <n v="14"/>
    <n v="81"/>
    <n v="75"/>
    <n v="2"/>
    <n v="0"/>
    <n v="0"/>
    <n v="0"/>
    <n v="0"/>
    <n v="0"/>
    <n v="0"/>
    <n v="0"/>
    <n v="0"/>
    <n v="0"/>
    <n v="0"/>
    <n v="0"/>
    <n v="0"/>
    <n v="0"/>
    <n v="0"/>
    <n v="0"/>
    <n v="0"/>
    <n v="0"/>
    <n v="0"/>
    <n v="2"/>
    <n v="0"/>
    <n v="125"/>
    <n v="53"/>
    <n v="791"/>
    <n v="875"/>
    <n v="1230"/>
    <n v="163"/>
    <n v="77"/>
    <n v="5427"/>
    <n v="3029"/>
    <n v="0"/>
    <n v="114"/>
    <n v="110"/>
    <n v="802"/>
    <n v="4224"/>
    <n v="0"/>
    <n v="0"/>
    <n v="23"/>
  </r>
  <r>
    <x v="2"/>
    <x v="15"/>
    <x v="88"/>
    <x v="0"/>
    <m/>
    <m/>
    <m/>
    <m/>
    <m/>
    <m/>
    <m/>
    <m/>
    <m/>
    <m/>
    <m/>
    <m/>
    <m/>
    <n v="2"/>
    <n v="1"/>
    <m/>
    <m/>
    <m/>
    <m/>
    <m/>
    <m/>
    <m/>
    <m/>
    <m/>
    <m/>
    <m/>
    <m/>
    <m/>
    <m/>
    <m/>
    <m/>
    <m/>
    <m/>
    <m/>
    <m/>
    <m/>
    <m/>
    <m/>
    <m/>
    <m/>
    <m/>
    <m/>
    <m/>
    <m/>
    <m/>
    <m/>
    <m/>
    <m/>
    <m/>
    <m/>
    <m/>
    <m/>
    <m/>
    <m/>
    <m/>
    <m/>
    <m/>
    <m/>
    <n v="2"/>
    <m/>
    <m/>
    <m/>
    <m/>
    <m/>
    <m/>
    <m/>
    <m/>
    <m/>
    <m/>
    <m/>
    <m/>
    <m/>
    <m/>
  </r>
  <r>
    <x v="2"/>
    <x v="14"/>
    <x v="89"/>
    <x v="0"/>
    <n v="41"/>
    <n v="0"/>
    <n v="0"/>
    <n v="0"/>
    <n v="0"/>
    <n v="30"/>
    <n v="2"/>
    <n v="2"/>
    <n v="3"/>
    <n v="0"/>
    <n v="0"/>
    <n v="0"/>
    <n v="0"/>
    <n v="269"/>
    <n v="231"/>
    <n v="6"/>
    <n v="12"/>
    <n v="6"/>
    <n v="543"/>
    <n v="332"/>
    <n v="5"/>
    <n v="63"/>
    <n v="17"/>
    <n v="454"/>
    <n v="279"/>
    <n v="3"/>
    <n v="54"/>
    <n v="24"/>
    <n v="67"/>
    <n v="26"/>
    <n v="0"/>
    <n v="9"/>
    <n v="9"/>
    <n v="12"/>
    <n v="8"/>
    <n v="0"/>
    <n v="1"/>
    <n v="1"/>
    <n v="0"/>
    <n v="0"/>
    <n v="0"/>
    <n v="0"/>
    <n v="0"/>
    <n v="0"/>
    <n v="0"/>
    <n v="0"/>
    <n v="0"/>
    <n v="0"/>
    <n v="0"/>
    <n v="0"/>
    <n v="0"/>
    <n v="0"/>
    <n v="0"/>
    <n v="0"/>
    <n v="0"/>
    <n v="0"/>
    <n v="34"/>
    <n v="0"/>
    <n v="242"/>
    <n v="438"/>
    <n v="364"/>
    <n v="43"/>
    <n v="10"/>
    <n v="1873"/>
    <n v="727"/>
    <n v="0"/>
    <n v="8"/>
    <n v="334"/>
    <n v="245"/>
    <n v="1209"/>
    <n v="0"/>
    <n v="0"/>
    <n v="2"/>
  </r>
  <r>
    <x v="2"/>
    <x v="14"/>
    <x v="90"/>
    <x v="0"/>
    <n v="109"/>
    <n v="1"/>
    <n v="1"/>
    <n v="0"/>
    <n v="0"/>
    <n v="82"/>
    <n v="6"/>
    <n v="7"/>
    <n v="3"/>
    <n v="1"/>
    <n v="0"/>
    <n v="0"/>
    <n v="0"/>
    <n v="235"/>
    <n v="204"/>
    <n v="8"/>
    <n v="10"/>
    <n v="2"/>
    <n v="1081"/>
    <n v="661"/>
    <n v="24"/>
    <n v="108"/>
    <n v="52"/>
    <n v="826"/>
    <n v="550"/>
    <n v="9"/>
    <n v="102"/>
    <n v="21"/>
    <n v="214"/>
    <n v="110"/>
    <n v="3"/>
    <n v="17"/>
    <n v="18"/>
    <n v="23"/>
    <n v="14"/>
    <n v="0"/>
    <n v="0"/>
    <n v="0"/>
    <n v="0"/>
    <n v="0"/>
    <n v="0"/>
    <n v="0"/>
    <n v="0"/>
    <n v="0"/>
    <n v="0"/>
    <n v="0"/>
    <n v="0"/>
    <n v="0"/>
    <n v="0"/>
    <n v="0"/>
    <n v="0"/>
    <n v="0"/>
    <n v="0"/>
    <n v="0"/>
    <n v="1"/>
    <n v="0"/>
    <n v="90"/>
    <n v="1"/>
    <n v="211"/>
    <n v="855"/>
    <n v="669"/>
    <n v="162"/>
    <n v="20"/>
    <n v="4896"/>
    <n v="2182"/>
    <n v="0"/>
    <n v="30"/>
    <n v="362"/>
    <n v="974"/>
    <n v="3330"/>
    <n v="0"/>
    <n v="0"/>
    <n v="15"/>
  </r>
  <r>
    <x v="2"/>
    <x v="14"/>
    <x v="91"/>
    <x v="0"/>
    <n v="190"/>
    <n v="3"/>
    <n v="3"/>
    <n v="5"/>
    <n v="4"/>
    <n v="148"/>
    <n v="0"/>
    <n v="14"/>
    <n v="2"/>
    <n v="111"/>
    <n v="94"/>
    <n v="3"/>
    <n v="0"/>
    <n v="1482"/>
    <n v="1305"/>
    <n v="19"/>
    <n v="59"/>
    <n v="32"/>
    <n v="2064"/>
    <n v="1384"/>
    <n v="20"/>
    <n v="236"/>
    <n v="21"/>
    <n v="1874"/>
    <n v="1326"/>
    <n v="16"/>
    <n v="191"/>
    <n v="65"/>
    <n v="250"/>
    <n v="131"/>
    <n v="3"/>
    <n v="31"/>
    <n v="11"/>
    <n v="93"/>
    <n v="82"/>
    <n v="1"/>
    <n v="5"/>
    <n v="0"/>
    <n v="0"/>
    <n v="0"/>
    <n v="0"/>
    <n v="0"/>
    <n v="0"/>
    <n v="0"/>
    <n v="0"/>
    <n v="0"/>
    <n v="0"/>
    <n v="0"/>
    <n v="7"/>
    <n v="0"/>
    <n v="0"/>
    <n v="0"/>
    <n v="0"/>
    <n v="0"/>
    <n v="3"/>
    <n v="5"/>
    <n v="171"/>
    <n v="97"/>
    <n v="1359"/>
    <n v="1713"/>
    <n v="1572"/>
    <n v="193"/>
    <n v="86"/>
    <n v="7293"/>
    <n v="3441"/>
    <n v="0"/>
    <n v="46"/>
    <n v="1125"/>
    <n v="666"/>
    <n v="5174"/>
    <n v="0"/>
    <n v="0"/>
    <n v="12"/>
  </r>
  <r>
    <x v="2"/>
    <x v="15"/>
    <x v="92"/>
    <x v="0"/>
    <n v="314"/>
    <n v="7"/>
    <n v="6"/>
    <n v="4"/>
    <n v="4"/>
    <n v="264"/>
    <n v="13"/>
    <n v="5"/>
    <n v="0"/>
    <n v="53"/>
    <n v="44"/>
    <n v="0"/>
    <n v="1"/>
    <n v="2033"/>
    <n v="1889"/>
    <n v="57"/>
    <n v="8"/>
    <n v="2"/>
    <n v="2019"/>
    <n v="1524"/>
    <n v="100"/>
    <n v="28"/>
    <n v="53"/>
    <n v="2547"/>
    <n v="2060"/>
    <n v="35"/>
    <n v="162"/>
    <n v="13"/>
    <n v="277"/>
    <n v="160"/>
    <n v="7"/>
    <n v="2"/>
    <n v="23"/>
    <n v="93"/>
    <n v="86"/>
    <n v="3"/>
    <n v="1"/>
    <n v="0"/>
    <n v="0"/>
    <n v="0"/>
    <n v="0"/>
    <n v="0"/>
    <n v="0"/>
    <n v="0"/>
    <n v="0"/>
    <n v="0"/>
    <n v="0"/>
    <n v="0"/>
    <n v="2"/>
    <n v="0"/>
    <n v="0"/>
    <n v="0"/>
    <n v="0"/>
    <n v="0"/>
    <n v="7"/>
    <n v="4"/>
    <n v="294"/>
    <n v="46"/>
    <n v="1954"/>
    <n v="1802"/>
    <n v="2321"/>
    <n v="236"/>
    <n v="88"/>
    <n v="7846"/>
    <n v="4763"/>
    <n v="0"/>
    <n v="143"/>
    <n v="229"/>
    <n v="947"/>
    <n v="6322"/>
    <n v="0"/>
    <n v="1"/>
    <n v="61"/>
  </r>
  <r>
    <x v="2"/>
    <x v="17"/>
    <x v="93"/>
    <x v="0"/>
    <n v="255"/>
    <n v="7"/>
    <n v="5"/>
    <n v="2"/>
    <n v="1"/>
    <n v="208"/>
    <n v="3"/>
    <n v="12"/>
    <n v="2"/>
    <n v="138"/>
    <n v="121"/>
    <n v="4"/>
    <n v="0"/>
    <n v="2270"/>
    <n v="2020"/>
    <n v="69"/>
    <n v="51"/>
    <n v="30"/>
    <n v="2467"/>
    <n v="1715"/>
    <n v="44"/>
    <n v="206"/>
    <n v="42"/>
    <n v="2927"/>
    <n v="2104"/>
    <n v="23"/>
    <n v="310"/>
    <n v="127"/>
    <n v="321"/>
    <n v="168"/>
    <n v="5"/>
    <n v="36"/>
    <n v="14"/>
    <n v="193"/>
    <n v="174"/>
    <n v="3"/>
    <n v="0"/>
    <n v="0"/>
    <n v="0"/>
    <n v="0"/>
    <n v="1"/>
    <n v="0"/>
    <n v="0"/>
    <n v="0"/>
    <n v="0"/>
    <n v="0"/>
    <n v="0"/>
    <n v="0"/>
    <n v="2"/>
    <n v="0"/>
    <n v="0"/>
    <n v="0"/>
    <n v="0"/>
    <n v="0"/>
    <n v="6"/>
    <n v="2"/>
    <n v="235"/>
    <n v="128"/>
    <n v="2103"/>
    <n v="2104"/>
    <n v="2408"/>
    <n v="246"/>
    <n v="188"/>
    <n v="11432"/>
    <n v="5582"/>
    <n v="0"/>
    <n v="102"/>
    <n v="2022"/>
    <n v="760"/>
    <n v="8119"/>
    <n v="0"/>
    <n v="0"/>
    <n v="39"/>
  </r>
  <r>
    <x v="2"/>
    <x v="14"/>
    <x v="94"/>
    <x v="0"/>
    <n v="44"/>
    <n v="1"/>
    <n v="1"/>
    <n v="0"/>
    <n v="0"/>
    <n v="38"/>
    <n v="0"/>
    <n v="2"/>
    <n v="0"/>
    <n v="21"/>
    <n v="19"/>
    <n v="0"/>
    <n v="0"/>
    <n v="538"/>
    <n v="461"/>
    <n v="3"/>
    <n v="9"/>
    <n v="42"/>
    <n v="359"/>
    <n v="258"/>
    <n v="5"/>
    <n v="23"/>
    <n v="14"/>
    <n v="601"/>
    <n v="427"/>
    <n v="2"/>
    <n v="35"/>
    <n v="63"/>
    <n v="50"/>
    <n v="25"/>
    <n v="1"/>
    <n v="7"/>
    <n v="0"/>
    <n v="40"/>
    <n v="35"/>
    <n v="1"/>
    <n v="0"/>
    <n v="1"/>
    <n v="0"/>
    <n v="0"/>
    <n v="0"/>
    <n v="0"/>
    <n v="0"/>
    <n v="0"/>
    <n v="0"/>
    <n v="0"/>
    <n v="0"/>
    <n v="0"/>
    <n v="0"/>
    <n v="0"/>
    <n v="0"/>
    <n v="0"/>
    <n v="0"/>
    <n v="0"/>
    <n v="1"/>
    <n v="0"/>
    <n v="42"/>
    <n v="21"/>
    <n v="480"/>
    <n v="308"/>
    <n v="493"/>
    <n v="37"/>
    <n v="37"/>
    <n v="2145"/>
    <n v="1183"/>
    <n v="0"/>
    <n v="15"/>
    <n v="242"/>
    <n v="243"/>
    <n v="1578"/>
    <n v="0"/>
    <n v="0"/>
    <n v="4"/>
  </r>
  <r>
    <x v="2"/>
    <x v="14"/>
    <x v="95"/>
    <x v="0"/>
    <n v="146"/>
    <n v="2"/>
    <n v="2"/>
    <n v="1"/>
    <n v="1"/>
    <n v="117"/>
    <n v="0"/>
    <n v="4"/>
    <n v="6"/>
    <n v="5"/>
    <n v="5"/>
    <n v="0"/>
    <n v="0"/>
    <n v="660"/>
    <n v="550"/>
    <n v="10"/>
    <n v="25"/>
    <n v="29"/>
    <n v="1433"/>
    <n v="904"/>
    <n v="18"/>
    <n v="60"/>
    <n v="174"/>
    <n v="992"/>
    <n v="633"/>
    <n v="2"/>
    <n v="42"/>
    <n v="145"/>
    <n v="150"/>
    <n v="69"/>
    <n v="1"/>
    <n v="2"/>
    <n v="30"/>
    <n v="39"/>
    <n v="33"/>
    <n v="0"/>
    <n v="2"/>
    <n v="1"/>
    <n v="0"/>
    <n v="0"/>
    <n v="0"/>
    <n v="0"/>
    <n v="0"/>
    <n v="0"/>
    <n v="0"/>
    <n v="0"/>
    <n v="0"/>
    <n v="0"/>
    <n v="0"/>
    <n v="0"/>
    <n v="0"/>
    <n v="0"/>
    <n v="0"/>
    <n v="0"/>
    <n v="2"/>
    <n v="1"/>
    <n v="131"/>
    <n v="5"/>
    <n v="591"/>
    <n v="1129"/>
    <n v="777"/>
    <n v="114"/>
    <n v="35"/>
    <n v="3981"/>
    <n v="1698"/>
    <n v="0"/>
    <n v="13"/>
    <n v="89"/>
    <n v="1063"/>
    <n v="2631"/>
    <n v="0"/>
    <n v="0"/>
    <n v="17"/>
  </r>
  <r>
    <x v="2"/>
    <x v="15"/>
    <x v="96"/>
    <x v="0"/>
    <n v="48"/>
    <n v="0"/>
    <n v="0"/>
    <n v="0"/>
    <n v="0"/>
    <n v="33"/>
    <n v="5"/>
    <n v="2"/>
    <n v="0"/>
    <n v="2"/>
    <n v="2"/>
    <n v="0"/>
    <n v="0"/>
    <n v="393"/>
    <n v="339"/>
    <n v="24"/>
    <n v="0"/>
    <n v="5"/>
    <n v="741"/>
    <n v="426"/>
    <n v="34"/>
    <n v="37"/>
    <n v="66"/>
    <n v="710"/>
    <n v="456"/>
    <n v="4"/>
    <n v="3"/>
    <n v="110"/>
    <n v="74"/>
    <n v="34"/>
    <n v="1"/>
    <n v="5"/>
    <n v="10"/>
    <n v="19"/>
    <n v="12"/>
    <n v="0"/>
    <n v="0"/>
    <n v="1"/>
    <n v="0"/>
    <n v="0"/>
    <n v="0"/>
    <n v="0"/>
    <n v="0"/>
    <n v="0"/>
    <n v="0"/>
    <n v="0"/>
    <n v="0"/>
    <n v="0"/>
    <n v="0"/>
    <n v="0"/>
    <n v="0"/>
    <n v="0"/>
    <n v="0"/>
    <n v="0"/>
    <n v="0"/>
    <n v="0"/>
    <n v="40"/>
    <n v="2"/>
    <n v="359"/>
    <n v="584"/>
    <n v="577"/>
    <n v="56"/>
    <n v="18"/>
    <n v="3007"/>
    <n v="1088"/>
    <n v="0"/>
    <n v="31"/>
    <n v="45"/>
    <n v="907"/>
    <n v="1879"/>
    <n v="0"/>
    <n v="0"/>
    <n v="5"/>
  </r>
  <r>
    <x v="2"/>
    <x v="16"/>
    <x v="97"/>
    <x v="0"/>
    <n v="59"/>
    <n v="1"/>
    <n v="1"/>
    <n v="0"/>
    <n v="0"/>
    <n v="44"/>
    <n v="0"/>
    <n v="4"/>
    <n v="0"/>
    <n v="1"/>
    <n v="1"/>
    <n v="0"/>
    <n v="0"/>
    <n v="286"/>
    <n v="241"/>
    <n v="0"/>
    <n v="9"/>
    <n v="15"/>
    <n v="0"/>
    <n v="0"/>
    <n v="0"/>
    <n v="0"/>
    <n v="0"/>
    <n v="841"/>
    <n v="619"/>
    <n v="6"/>
    <n v="14"/>
    <n v="76"/>
    <n v="149"/>
    <n v="71"/>
    <n v="4"/>
    <n v="12"/>
    <n v="20"/>
    <n v="40"/>
    <n v="32"/>
    <n v="1"/>
    <n v="0"/>
    <n v="2"/>
    <n v="0"/>
    <n v="0"/>
    <n v="0"/>
    <n v="0"/>
    <n v="0"/>
    <n v="0"/>
    <n v="0"/>
    <n v="0"/>
    <n v="0"/>
    <n v="0"/>
    <n v="0"/>
    <n v="0"/>
    <n v="0"/>
    <n v="0"/>
    <n v="0"/>
    <n v="0"/>
    <n v="1"/>
    <n v="0"/>
    <n v="55"/>
    <n v="1"/>
    <n v="258"/>
    <n v="0"/>
    <n v="729"/>
    <n v="108"/>
    <n v="36"/>
    <n v="2859"/>
    <n v="1497"/>
    <n v="0"/>
    <n v="49"/>
    <n v="77"/>
    <n v="496"/>
    <n v="2133"/>
    <n v="8"/>
    <n v="0"/>
    <n v="0"/>
  </r>
  <r>
    <x v="2"/>
    <x v="16"/>
    <x v="98"/>
    <x v="0"/>
    <n v="61"/>
    <n v="2"/>
    <n v="2"/>
    <n v="0"/>
    <n v="0"/>
    <n v="45"/>
    <n v="3"/>
    <n v="2"/>
    <n v="0"/>
    <n v="2"/>
    <n v="1"/>
    <n v="0"/>
    <n v="0"/>
    <n v="494"/>
    <n v="424"/>
    <n v="15"/>
    <n v="9"/>
    <n v="18"/>
    <n v="0"/>
    <n v="0"/>
    <n v="0"/>
    <n v="0"/>
    <n v="0"/>
    <n v="1024"/>
    <n v="768"/>
    <n v="47"/>
    <n v="9"/>
    <n v="54"/>
    <n v="161"/>
    <n v="90"/>
    <n v="11"/>
    <n v="2"/>
    <n v="10"/>
    <n v="31"/>
    <n v="22"/>
    <n v="1"/>
    <n v="0"/>
    <n v="0"/>
    <n v="0"/>
    <n v="0"/>
    <n v="0"/>
    <n v="0"/>
    <n v="0"/>
    <n v="0"/>
    <n v="0"/>
    <n v="0"/>
    <n v="0"/>
    <n v="0"/>
    <n v="0"/>
    <n v="0"/>
    <n v="0"/>
    <n v="0"/>
    <n v="0"/>
    <n v="0"/>
    <n v="2"/>
    <n v="0"/>
    <n v="53"/>
    <n v="2"/>
    <n v="447"/>
    <n v="0"/>
    <n v="894"/>
    <n v="128"/>
    <n v="26"/>
    <n v="3398"/>
    <n v="1889"/>
    <n v="0"/>
    <n v="204"/>
    <n v="49"/>
    <n v="435"/>
    <n v="2594"/>
    <n v="5"/>
    <n v="0"/>
    <n v="0"/>
  </r>
  <r>
    <x v="2"/>
    <x v="15"/>
    <x v="99"/>
    <x v="0"/>
    <n v="59"/>
    <n v="0"/>
    <n v="0"/>
    <n v="0"/>
    <n v="0"/>
    <n v="48"/>
    <n v="2"/>
    <n v="1"/>
    <n v="1"/>
    <n v="0"/>
    <n v="0"/>
    <n v="0"/>
    <n v="0"/>
    <n v="637"/>
    <n v="586"/>
    <n v="18"/>
    <n v="1"/>
    <n v="4"/>
    <n v="639"/>
    <n v="451"/>
    <n v="37"/>
    <n v="19"/>
    <n v="18"/>
    <n v="708"/>
    <n v="514"/>
    <n v="32"/>
    <n v="32"/>
    <n v="13"/>
    <n v="89"/>
    <n v="46"/>
    <n v="6"/>
    <n v="3"/>
    <n v="0"/>
    <n v="39"/>
    <n v="33"/>
    <n v="3"/>
    <n v="0"/>
    <n v="1"/>
    <n v="0"/>
    <n v="0"/>
    <n v="0"/>
    <n v="0"/>
    <n v="0"/>
    <n v="0"/>
    <n v="0"/>
    <n v="0"/>
    <n v="0"/>
    <n v="0"/>
    <n v="0"/>
    <n v="0"/>
    <n v="0"/>
    <n v="0"/>
    <n v="0"/>
    <n v="0"/>
    <n v="0"/>
    <n v="0"/>
    <n v="54"/>
    <n v="0"/>
    <n v="611"/>
    <n v="554"/>
    <n v="614"/>
    <n v="73"/>
    <n v="35"/>
    <n v="2778"/>
    <n v="1384"/>
    <n v="0"/>
    <n v="145"/>
    <n v="81"/>
    <n v="412"/>
    <n v="2020"/>
    <n v="0"/>
    <n v="0"/>
    <n v="9"/>
  </r>
  <r>
    <x v="2"/>
    <x v="16"/>
    <x v="100"/>
    <x v="0"/>
    <n v="161"/>
    <n v="3"/>
    <n v="3"/>
    <n v="0"/>
    <n v="0"/>
    <n v="122"/>
    <n v="7"/>
    <n v="9"/>
    <n v="2"/>
    <n v="5"/>
    <n v="4"/>
    <n v="0"/>
    <n v="0"/>
    <n v="1114"/>
    <n v="1007"/>
    <n v="28"/>
    <n v="25"/>
    <n v="4"/>
    <n v="0"/>
    <n v="0"/>
    <n v="0"/>
    <n v="0"/>
    <n v="0"/>
    <n v="2210"/>
    <n v="1706"/>
    <n v="47"/>
    <n v="172"/>
    <n v="24"/>
    <n v="340"/>
    <n v="186"/>
    <n v="16"/>
    <n v="27"/>
    <n v="9"/>
    <n v="97"/>
    <n v="86"/>
    <n v="4"/>
    <n v="0"/>
    <n v="0"/>
    <n v="0"/>
    <n v="0"/>
    <n v="0"/>
    <n v="0"/>
    <n v="0"/>
    <n v="0"/>
    <n v="0"/>
    <n v="0"/>
    <n v="0"/>
    <n v="0"/>
    <n v="0"/>
    <n v="0"/>
    <n v="0"/>
    <n v="0"/>
    <n v="0"/>
    <n v="0"/>
    <n v="3"/>
    <n v="0"/>
    <n v="141"/>
    <n v="4"/>
    <n v="1046"/>
    <n v="0"/>
    <n v="1940"/>
    <n v="275"/>
    <n v="91"/>
    <n v="7731"/>
    <n v="4398"/>
    <n v="0"/>
    <n v="234"/>
    <n v="1042"/>
    <n v="354"/>
    <n v="5872"/>
    <n v="22"/>
    <n v="0"/>
    <n v="0"/>
  </r>
  <r>
    <x v="2"/>
    <x v="14"/>
    <x v="101"/>
    <x v="0"/>
    <n v="43"/>
    <n v="1"/>
    <n v="0"/>
    <n v="2"/>
    <n v="2"/>
    <n v="32"/>
    <n v="0"/>
    <n v="3"/>
    <n v="1"/>
    <n v="40"/>
    <n v="39"/>
    <n v="0"/>
    <n v="0"/>
    <n v="259"/>
    <n v="221"/>
    <n v="10"/>
    <n v="5"/>
    <n v="6"/>
    <n v="471"/>
    <n v="287"/>
    <n v="13"/>
    <n v="46"/>
    <n v="14"/>
    <n v="395"/>
    <n v="258"/>
    <n v="2"/>
    <n v="42"/>
    <n v="29"/>
    <n v="66"/>
    <n v="23"/>
    <n v="1"/>
    <n v="6"/>
    <n v="5"/>
    <n v="27"/>
    <n v="21"/>
    <n v="2"/>
    <n v="0"/>
    <n v="0"/>
    <n v="0"/>
    <n v="0"/>
    <n v="1"/>
    <n v="0"/>
    <n v="0"/>
    <n v="0"/>
    <n v="0"/>
    <n v="0"/>
    <n v="0"/>
    <n v="0"/>
    <n v="0"/>
    <n v="0"/>
    <n v="0"/>
    <n v="0"/>
    <n v="0"/>
    <n v="0"/>
    <n v="0"/>
    <n v="2"/>
    <n v="37"/>
    <n v="40"/>
    <n v="234"/>
    <n v="381"/>
    <n v="314"/>
    <n v="48"/>
    <n v="25"/>
    <n v="1672"/>
    <n v="682"/>
    <n v="0"/>
    <n v="20"/>
    <n v="83"/>
    <n v="376"/>
    <n v="1113"/>
    <n v="0"/>
    <n v="0"/>
    <n v="4"/>
  </r>
  <r>
    <x v="2"/>
    <x v="15"/>
    <x v="102"/>
    <x v="0"/>
    <n v="86"/>
    <n v="0"/>
    <n v="0"/>
    <n v="0"/>
    <n v="0"/>
    <n v="74"/>
    <n v="4"/>
    <n v="0"/>
    <n v="1"/>
    <n v="3"/>
    <n v="3"/>
    <n v="0"/>
    <n v="0"/>
    <n v="827"/>
    <n v="782"/>
    <n v="24"/>
    <n v="0"/>
    <n v="1"/>
    <n v="583"/>
    <n v="455"/>
    <n v="29"/>
    <n v="3"/>
    <n v="6"/>
    <n v="769"/>
    <n v="641"/>
    <n v="36"/>
    <n v="7"/>
    <n v="13"/>
    <n v="90"/>
    <n v="58"/>
    <n v="4"/>
    <n v="3"/>
    <n v="5"/>
    <n v="51"/>
    <n v="44"/>
    <n v="1"/>
    <n v="0"/>
    <n v="0"/>
    <n v="0"/>
    <n v="0"/>
    <n v="0"/>
    <n v="0"/>
    <n v="0"/>
    <n v="0"/>
    <n v="0"/>
    <n v="0"/>
    <n v="0"/>
    <n v="0"/>
    <n v="0"/>
    <n v="0"/>
    <n v="0"/>
    <n v="0"/>
    <n v="0"/>
    <n v="0"/>
    <n v="0"/>
    <n v="0"/>
    <n v="80"/>
    <n v="3"/>
    <n v="801"/>
    <n v="535"/>
    <n v="704"/>
    <n v="78"/>
    <n v="49"/>
    <n v="2521"/>
    <n v="1594"/>
    <n v="0"/>
    <n v="95"/>
    <n v="32"/>
    <n v="258"/>
    <n v="2071"/>
    <n v="0"/>
    <n v="0"/>
    <n v="10"/>
  </r>
  <r>
    <x v="2"/>
    <x v="14"/>
    <x v="103"/>
    <x v="0"/>
    <n v="209"/>
    <n v="3"/>
    <n v="3"/>
    <n v="1"/>
    <n v="1"/>
    <n v="178"/>
    <n v="2"/>
    <n v="6"/>
    <n v="0"/>
    <n v="33"/>
    <n v="32"/>
    <n v="0"/>
    <n v="0"/>
    <n v="1846"/>
    <n v="1724"/>
    <n v="31"/>
    <n v="7"/>
    <n v="28"/>
    <n v="1260"/>
    <n v="996"/>
    <n v="31"/>
    <n v="36"/>
    <n v="15"/>
    <n v="2169"/>
    <n v="1751"/>
    <n v="51"/>
    <n v="61"/>
    <n v="92"/>
    <n v="201"/>
    <n v="107"/>
    <n v="2"/>
    <n v="22"/>
    <n v="6"/>
    <n v="117"/>
    <n v="107"/>
    <n v="4"/>
    <n v="0"/>
    <n v="1"/>
    <n v="0"/>
    <n v="0"/>
    <n v="0"/>
    <n v="0"/>
    <n v="0"/>
    <n v="0"/>
    <n v="0"/>
    <n v="0"/>
    <n v="0"/>
    <n v="0"/>
    <n v="0"/>
    <n v="0"/>
    <n v="0"/>
    <n v="0"/>
    <n v="0"/>
    <n v="0"/>
    <n v="3"/>
    <n v="1"/>
    <n v="199"/>
    <n v="33"/>
    <n v="1775"/>
    <n v="1149"/>
    <n v="1942"/>
    <n v="161"/>
    <n v="111"/>
    <n v="6786"/>
    <n v="4266"/>
    <n v="0"/>
    <n v="108"/>
    <n v="644"/>
    <n v="336"/>
    <n v="5521"/>
    <n v="0"/>
    <n v="0"/>
    <n v="37"/>
  </r>
  <r>
    <x v="2"/>
    <x v="16"/>
    <x v="104"/>
    <x v="0"/>
    <n v="80"/>
    <n v="3"/>
    <n v="2"/>
    <n v="1"/>
    <n v="1"/>
    <n v="63"/>
    <n v="1"/>
    <n v="2"/>
    <n v="2"/>
    <n v="33"/>
    <n v="29"/>
    <n v="0"/>
    <n v="0"/>
    <n v="400"/>
    <n v="351"/>
    <n v="2"/>
    <n v="10"/>
    <n v="10"/>
    <n v="0"/>
    <n v="0"/>
    <n v="0"/>
    <n v="0"/>
    <n v="0"/>
    <n v="1173"/>
    <n v="867"/>
    <n v="18"/>
    <n v="90"/>
    <n v="38"/>
    <n v="230"/>
    <n v="120"/>
    <n v="4"/>
    <n v="15"/>
    <n v="8"/>
    <n v="42"/>
    <n v="38"/>
    <n v="0"/>
    <n v="0"/>
    <n v="2"/>
    <n v="0"/>
    <n v="0"/>
    <n v="0"/>
    <n v="0"/>
    <n v="0"/>
    <n v="0"/>
    <n v="0"/>
    <n v="0"/>
    <n v="0"/>
    <n v="0"/>
    <n v="0"/>
    <n v="0"/>
    <n v="0"/>
    <n v="0"/>
    <n v="0"/>
    <n v="0"/>
    <n v="3"/>
    <n v="1"/>
    <n v="73"/>
    <n v="33"/>
    <n v="373"/>
    <n v="0"/>
    <n v="1008"/>
    <n v="190"/>
    <n v="40"/>
    <n v="4826"/>
    <n v="2431"/>
    <n v="0"/>
    <n v="53"/>
    <n v="434"/>
    <n v="652"/>
    <n v="3478"/>
    <n v="8"/>
    <n v="0"/>
    <n v="0"/>
  </r>
  <r>
    <x v="2"/>
    <x v="17"/>
    <x v="105"/>
    <x v="0"/>
    <n v="161"/>
    <n v="7"/>
    <n v="7"/>
    <n v="0"/>
    <n v="0"/>
    <n v="130"/>
    <n v="2"/>
    <n v="5"/>
    <n v="4"/>
    <n v="20"/>
    <n v="14"/>
    <n v="1"/>
    <n v="1"/>
    <n v="1210"/>
    <n v="1132"/>
    <n v="15"/>
    <n v="12"/>
    <n v="21"/>
    <n v="1206"/>
    <n v="925"/>
    <n v="9"/>
    <n v="55"/>
    <n v="55"/>
    <n v="1662"/>
    <n v="1345"/>
    <n v="8"/>
    <n v="71"/>
    <n v="56"/>
    <n v="161"/>
    <n v="89"/>
    <n v="2"/>
    <n v="6"/>
    <n v="13"/>
    <n v="109"/>
    <n v="101"/>
    <n v="1"/>
    <n v="0"/>
    <n v="0"/>
    <n v="0"/>
    <n v="0"/>
    <n v="0"/>
    <n v="0"/>
    <n v="0"/>
    <n v="0"/>
    <n v="0"/>
    <n v="0"/>
    <n v="0"/>
    <n v="0"/>
    <n v="0"/>
    <n v="0"/>
    <n v="0"/>
    <n v="0"/>
    <n v="0"/>
    <n v="0"/>
    <n v="7"/>
    <n v="0"/>
    <n v="149"/>
    <n v="16"/>
    <n v="1158"/>
    <n v="1066"/>
    <n v="1501"/>
    <n v="132"/>
    <n v="107"/>
    <n v="5798"/>
    <n v="3415"/>
    <n v="0"/>
    <n v="23"/>
    <n v="171"/>
    <n v="865"/>
    <n v="4533"/>
    <n v="0"/>
    <n v="0"/>
    <n v="19"/>
  </r>
  <r>
    <x v="2"/>
    <x v="14"/>
    <x v="106"/>
    <x v="0"/>
    <n v="53"/>
    <n v="1"/>
    <n v="1"/>
    <n v="0"/>
    <n v="0"/>
    <n v="39"/>
    <n v="0"/>
    <n v="4"/>
    <n v="1"/>
    <n v="1"/>
    <n v="1"/>
    <n v="0"/>
    <n v="0"/>
    <n v="294"/>
    <n v="246"/>
    <n v="0"/>
    <n v="18"/>
    <n v="6"/>
    <n v="686"/>
    <n v="423"/>
    <n v="3"/>
    <n v="79"/>
    <n v="38"/>
    <n v="580"/>
    <n v="380"/>
    <n v="1"/>
    <n v="73"/>
    <n v="16"/>
    <n v="72"/>
    <n v="26"/>
    <n v="0"/>
    <n v="4"/>
    <n v="13"/>
    <n v="25"/>
    <n v="18"/>
    <n v="0"/>
    <n v="1"/>
    <n v="0"/>
    <n v="0"/>
    <n v="0"/>
    <n v="0"/>
    <n v="0"/>
    <n v="0"/>
    <n v="0"/>
    <n v="0"/>
    <n v="0"/>
    <n v="0"/>
    <n v="0"/>
    <n v="0"/>
    <n v="0"/>
    <n v="0"/>
    <n v="0"/>
    <n v="0"/>
    <n v="0"/>
    <n v="1"/>
    <n v="0"/>
    <n v="46"/>
    <n v="1"/>
    <n v="263"/>
    <n v="536"/>
    <n v="473"/>
    <n v="48"/>
    <n v="21"/>
    <n v="2512"/>
    <n v="1013"/>
    <n v="0"/>
    <n v="4"/>
    <n v="98"/>
    <n v="632"/>
    <n v="1671"/>
    <n v="0"/>
    <n v="0"/>
    <n v="1"/>
  </r>
  <r>
    <x v="2"/>
    <x v="15"/>
    <x v="107"/>
    <x v="0"/>
    <n v="185"/>
    <n v="7"/>
    <n v="6"/>
    <n v="0"/>
    <n v="0"/>
    <n v="152"/>
    <n v="5"/>
    <n v="3"/>
    <n v="2"/>
    <n v="3"/>
    <n v="3"/>
    <n v="0"/>
    <n v="0"/>
    <n v="1766"/>
    <n v="1596"/>
    <n v="51"/>
    <n v="9"/>
    <n v="35"/>
    <n v="1819"/>
    <n v="1295"/>
    <n v="47"/>
    <n v="65"/>
    <n v="57"/>
    <n v="2152"/>
    <n v="1637"/>
    <n v="33"/>
    <n v="70"/>
    <n v="123"/>
    <n v="200"/>
    <n v="99"/>
    <n v="5"/>
    <n v="18"/>
    <n v="16"/>
    <n v="149"/>
    <n v="143"/>
    <n v="3"/>
    <n v="0"/>
    <n v="0"/>
    <n v="0"/>
    <n v="0"/>
    <n v="0"/>
    <n v="0"/>
    <n v="0"/>
    <n v="0"/>
    <n v="0"/>
    <n v="0"/>
    <n v="0"/>
    <n v="0"/>
    <n v="0"/>
    <n v="0"/>
    <n v="0"/>
    <n v="0"/>
    <n v="0"/>
    <n v="0"/>
    <n v="7"/>
    <n v="0"/>
    <n v="172"/>
    <n v="3"/>
    <n v="1663"/>
    <n v="1612"/>
    <n v="1904"/>
    <n v="151"/>
    <n v="146"/>
    <n v="6962"/>
    <n v="3822"/>
    <n v="0"/>
    <n v="101"/>
    <n v="217"/>
    <n v="1075"/>
    <n v="5350"/>
    <n v="0"/>
    <n v="0"/>
    <n v="25"/>
  </r>
  <r>
    <x v="2"/>
    <x v="15"/>
    <x v="108"/>
    <x v="0"/>
    <n v="71"/>
    <n v="3"/>
    <n v="3"/>
    <n v="0"/>
    <n v="0"/>
    <n v="61"/>
    <n v="3"/>
    <n v="1"/>
    <n v="1"/>
    <n v="1"/>
    <n v="1"/>
    <n v="0"/>
    <n v="0"/>
    <n v="555"/>
    <n v="521"/>
    <n v="12"/>
    <n v="0"/>
    <n v="5"/>
    <n v="645"/>
    <n v="487"/>
    <n v="23"/>
    <n v="6"/>
    <n v="29"/>
    <n v="815"/>
    <n v="642"/>
    <n v="35"/>
    <n v="1"/>
    <n v="37"/>
    <n v="109"/>
    <n v="71"/>
    <n v="4"/>
    <n v="0"/>
    <n v="8"/>
    <n v="38"/>
    <n v="37"/>
    <n v="0"/>
    <n v="0"/>
    <n v="0"/>
    <n v="0"/>
    <n v="0"/>
    <n v="0"/>
    <n v="0"/>
    <n v="0"/>
    <n v="0"/>
    <n v="0"/>
    <n v="0"/>
    <n v="0"/>
    <n v="0"/>
    <n v="0"/>
    <n v="0"/>
    <n v="0"/>
    <n v="0"/>
    <n v="0"/>
    <n v="0"/>
    <n v="3"/>
    <n v="0"/>
    <n v="64"/>
    <n v="1"/>
    <n v="536"/>
    <n v="571"/>
    <n v="726"/>
    <n v="91"/>
    <n v="37"/>
    <n v="2927"/>
    <n v="1776"/>
    <n v="0"/>
    <n v="48"/>
    <n v="15"/>
    <n v="370"/>
    <n v="2391"/>
    <n v="1"/>
    <n v="0"/>
    <n v="21"/>
  </r>
  <r>
    <x v="2"/>
    <x v="15"/>
    <x v="109"/>
    <x v="0"/>
    <n v="85"/>
    <n v="0"/>
    <n v="0"/>
    <n v="0"/>
    <n v="0"/>
    <n v="76"/>
    <n v="1"/>
    <n v="0"/>
    <n v="1"/>
    <n v="0"/>
    <n v="0"/>
    <n v="0"/>
    <n v="0"/>
    <n v="631"/>
    <n v="609"/>
    <n v="7"/>
    <n v="2"/>
    <n v="1"/>
    <n v="474"/>
    <n v="379"/>
    <n v="20"/>
    <n v="5"/>
    <n v="9"/>
    <n v="671"/>
    <n v="576"/>
    <n v="17"/>
    <n v="10"/>
    <n v="11"/>
    <n v="92"/>
    <n v="59"/>
    <n v="0"/>
    <n v="4"/>
    <n v="6"/>
    <n v="14"/>
    <n v="11"/>
    <n v="1"/>
    <n v="0"/>
    <n v="0"/>
    <n v="0"/>
    <n v="0"/>
    <n v="0"/>
    <n v="0"/>
    <n v="0"/>
    <n v="0"/>
    <n v="0"/>
    <n v="0"/>
    <n v="0"/>
    <n v="0"/>
    <n v="0"/>
    <n v="0"/>
    <n v="0"/>
    <n v="0"/>
    <n v="0"/>
    <n v="0"/>
    <n v="0"/>
    <n v="0"/>
    <n v="83"/>
    <n v="0"/>
    <n v="619"/>
    <n v="431"/>
    <n v="624"/>
    <n v="79"/>
    <n v="12"/>
    <n v="2213"/>
    <n v="1503"/>
    <n v="0"/>
    <n v="48"/>
    <n v="24"/>
    <n v="196"/>
    <n v="1891"/>
    <n v="0"/>
    <n v="0"/>
    <n v="13"/>
  </r>
  <r>
    <x v="2"/>
    <x v="15"/>
    <x v="110"/>
    <x v="0"/>
    <n v="61"/>
    <n v="0"/>
    <n v="0"/>
    <n v="0"/>
    <n v="0"/>
    <n v="58"/>
    <n v="1"/>
    <n v="0"/>
    <n v="0"/>
    <n v="0"/>
    <n v="0"/>
    <n v="0"/>
    <n v="0"/>
    <n v="404"/>
    <n v="360"/>
    <n v="11"/>
    <n v="6"/>
    <n v="5"/>
    <n v="423"/>
    <n v="308"/>
    <n v="20"/>
    <n v="11"/>
    <n v="8"/>
    <n v="630"/>
    <n v="469"/>
    <n v="15"/>
    <n v="44"/>
    <n v="14"/>
    <n v="63"/>
    <n v="32"/>
    <n v="5"/>
    <n v="1"/>
    <n v="4"/>
    <n v="24"/>
    <n v="19"/>
    <n v="2"/>
    <n v="0"/>
    <n v="0"/>
    <n v="0"/>
    <n v="0"/>
    <n v="0"/>
    <n v="0"/>
    <n v="0"/>
    <n v="0"/>
    <n v="0"/>
    <n v="0"/>
    <n v="0"/>
    <n v="0"/>
    <n v="0"/>
    <n v="0"/>
    <n v="0"/>
    <n v="0"/>
    <n v="0"/>
    <n v="0"/>
    <n v="0"/>
    <n v="0"/>
    <n v="60"/>
    <n v="0"/>
    <n v="381"/>
    <n v="379"/>
    <n v="549"/>
    <n v="52"/>
    <n v="21"/>
    <n v="2000"/>
    <n v="1130"/>
    <n v="0"/>
    <n v="62"/>
    <n v="112"/>
    <n v="240"/>
    <n v="1537"/>
    <n v="0"/>
    <n v="0"/>
    <n v="15"/>
  </r>
  <r>
    <x v="2"/>
    <x v="17"/>
    <x v="111"/>
    <x v="0"/>
    <n v="258"/>
    <n v="11"/>
    <n v="10"/>
    <n v="3"/>
    <n v="3"/>
    <n v="223"/>
    <n v="1"/>
    <n v="8"/>
    <n v="1"/>
    <n v="98"/>
    <n v="91"/>
    <n v="0"/>
    <n v="1"/>
    <n v="2016"/>
    <n v="1874"/>
    <n v="33"/>
    <n v="50"/>
    <n v="5"/>
    <n v="1754"/>
    <n v="1296"/>
    <n v="34"/>
    <n v="93"/>
    <n v="42"/>
    <n v="2790"/>
    <n v="2170"/>
    <n v="33"/>
    <n v="166"/>
    <n v="137"/>
    <n v="249"/>
    <n v="157"/>
    <n v="3"/>
    <n v="18"/>
    <n v="3"/>
    <n v="193"/>
    <n v="167"/>
    <n v="4"/>
    <n v="1"/>
    <n v="3"/>
    <n v="0"/>
    <n v="0"/>
    <n v="0"/>
    <n v="0"/>
    <n v="0"/>
    <n v="0"/>
    <n v="0"/>
    <n v="0"/>
    <n v="0"/>
    <n v="0"/>
    <n v="0"/>
    <n v="0"/>
    <n v="0"/>
    <n v="0"/>
    <n v="0"/>
    <n v="0"/>
    <n v="11"/>
    <n v="3"/>
    <n v="242"/>
    <n v="96"/>
    <n v="1921"/>
    <n v="1541"/>
    <n v="2423"/>
    <n v="219"/>
    <n v="184"/>
    <n v="10399"/>
    <n v="6035"/>
    <n v="0"/>
    <n v="150"/>
    <n v="848"/>
    <n v="1085"/>
    <n v="8035"/>
    <n v="1"/>
    <n v="0"/>
    <n v="39"/>
  </r>
  <r>
    <x v="2"/>
    <x v="15"/>
    <x v="112"/>
    <x v="0"/>
    <n v="141"/>
    <n v="3"/>
    <n v="3"/>
    <n v="0"/>
    <n v="0"/>
    <n v="120"/>
    <n v="6"/>
    <n v="1"/>
    <n v="0"/>
    <n v="4"/>
    <n v="4"/>
    <n v="0"/>
    <n v="0"/>
    <n v="1061"/>
    <n v="987"/>
    <n v="38"/>
    <n v="4"/>
    <n v="5"/>
    <n v="1381"/>
    <n v="1025"/>
    <n v="61"/>
    <n v="27"/>
    <n v="31"/>
    <n v="1403"/>
    <n v="1049"/>
    <n v="65"/>
    <n v="22"/>
    <n v="70"/>
    <n v="165"/>
    <n v="77"/>
    <n v="11"/>
    <n v="6"/>
    <n v="13"/>
    <n v="65"/>
    <n v="55"/>
    <n v="5"/>
    <n v="0"/>
    <n v="0"/>
    <n v="0"/>
    <n v="0"/>
    <n v="0"/>
    <n v="0"/>
    <n v="0"/>
    <n v="0"/>
    <n v="0"/>
    <n v="0"/>
    <n v="0"/>
    <n v="0"/>
    <n v="0"/>
    <n v="0"/>
    <n v="0"/>
    <n v="0"/>
    <n v="0"/>
    <n v="0"/>
    <n v="3"/>
    <n v="0"/>
    <n v="133"/>
    <n v="4"/>
    <n v="1008"/>
    <n v="1233"/>
    <n v="1233"/>
    <n v="126"/>
    <n v="60"/>
    <n v="5264"/>
    <n v="2730"/>
    <n v="0"/>
    <n v="162"/>
    <n v="50"/>
    <n v="914"/>
    <n v="3962"/>
    <n v="0"/>
    <n v="0"/>
    <n v="22"/>
  </r>
  <r>
    <x v="3"/>
    <x v="18"/>
    <x v="113"/>
    <x v="0"/>
    <n v="153"/>
    <n v="2"/>
    <n v="0"/>
    <n v="0"/>
    <n v="0"/>
    <n v="89"/>
    <n v="8"/>
    <n v="23"/>
    <n v="2"/>
    <n v="1"/>
    <n v="1"/>
    <n v="0"/>
    <n v="0"/>
    <n v="369"/>
    <n v="274"/>
    <n v="27"/>
    <n v="13"/>
    <n v="1"/>
    <n v="1608"/>
    <n v="778"/>
    <n v="65"/>
    <n v="242"/>
    <n v="75"/>
    <n v="996"/>
    <n v="469"/>
    <n v="9"/>
    <n v="242"/>
    <n v="32"/>
    <n v="149"/>
    <n v="58"/>
    <n v="3"/>
    <n v="13"/>
    <n v="27"/>
    <n v="59"/>
    <n v="48"/>
    <n v="3"/>
    <n v="2"/>
    <n v="0"/>
    <n v="0"/>
    <n v="2"/>
    <n v="0"/>
    <n v="0"/>
    <n v="0"/>
    <n v="0"/>
    <n v="0"/>
    <n v="0"/>
    <n v="0"/>
    <n v="0"/>
    <n v="0"/>
    <n v="0"/>
    <n v="0"/>
    <n v="0"/>
    <n v="0"/>
    <n v="0"/>
    <n v="0"/>
    <n v="0"/>
    <n v="117"/>
    <n v="1"/>
    <n v="322"/>
    <n v="1154"/>
    <n v="684"/>
    <n v="99"/>
    <n v="52"/>
    <n v="6622"/>
    <n v="1779"/>
    <n v="0"/>
    <n v="41"/>
    <n v="602"/>
    <n v="2222"/>
    <n v="3424"/>
    <n v="0"/>
    <n v="0"/>
    <n v="10"/>
  </r>
  <r>
    <x v="3"/>
    <x v="19"/>
    <x v="114"/>
    <x v="0"/>
    <n v="82"/>
    <n v="1"/>
    <n v="1"/>
    <n v="0"/>
    <n v="0"/>
    <n v="41"/>
    <n v="0"/>
    <n v="12"/>
    <n v="4"/>
    <n v="9"/>
    <n v="6"/>
    <n v="0"/>
    <n v="0"/>
    <n v="237"/>
    <n v="162"/>
    <n v="2"/>
    <n v="35"/>
    <n v="4"/>
    <n v="866"/>
    <n v="417"/>
    <n v="11"/>
    <n v="143"/>
    <n v="25"/>
    <n v="687"/>
    <n v="348"/>
    <n v="5"/>
    <n v="133"/>
    <n v="22"/>
    <n v="122"/>
    <n v="43"/>
    <n v="1"/>
    <n v="21"/>
    <n v="14"/>
    <n v="30"/>
    <n v="23"/>
    <n v="1"/>
    <n v="3"/>
    <n v="0"/>
    <n v="0"/>
    <n v="0"/>
    <n v="0"/>
    <n v="0"/>
    <n v="0"/>
    <n v="0"/>
    <n v="0"/>
    <n v="0"/>
    <n v="0"/>
    <n v="0"/>
    <n v="0"/>
    <n v="0"/>
    <n v="0"/>
    <n v="0"/>
    <n v="0"/>
    <n v="0"/>
    <n v="1"/>
    <n v="0"/>
    <n v="62"/>
    <n v="8"/>
    <n v="190"/>
    <n v="637"/>
    <n v="504"/>
    <n v="77"/>
    <n v="24"/>
    <n v="3425"/>
    <n v="939"/>
    <n v="0"/>
    <n v="8"/>
    <n v="485"/>
    <n v="912"/>
    <n v="1823"/>
    <n v="0"/>
    <n v="0"/>
    <n v="3"/>
  </r>
  <r>
    <x v="3"/>
    <x v="20"/>
    <x v="115"/>
    <x v="0"/>
    <n v="42"/>
    <n v="2"/>
    <n v="2"/>
    <n v="0"/>
    <n v="0"/>
    <n v="32"/>
    <n v="2"/>
    <n v="1"/>
    <n v="1"/>
    <n v="0"/>
    <n v="0"/>
    <n v="0"/>
    <n v="0"/>
    <n v="172"/>
    <n v="136"/>
    <n v="11"/>
    <n v="1"/>
    <n v="0"/>
    <n v="587"/>
    <n v="338"/>
    <n v="24"/>
    <n v="30"/>
    <n v="16"/>
    <n v="250"/>
    <n v="133"/>
    <n v="6"/>
    <n v="33"/>
    <n v="24"/>
    <n v="60"/>
    <n v="21"/>
    <n v="0"/>
    <n v="10"/>
    <n v="9"/>
    <n v="15"/>
    <n v="11"/>
    <n v="0"/>
    <n v="0"/>
    <n v="0"/>
    <n v="0"/>
    <n v="0"/>
    <n v="0"/>
    <n v="0"/>
    <n v="0"/>
    <n v="0"/>
    <n v="0"/>
    <n v="0"/>
    <n v="0"/>
    <n v="0"/>
    <n v="0"/>
    <n v="0"/>
    <n v="0"/>
    <n v="0"/>
    <n v="0"/>
    <n v="0"/>
    <n v="2"/>
    <n v="0"/>
    <n v="37"/>
    <n v="0"/>
    <n v="156"/>
    <n v="498"/>
    <n v="179"/>
    <n v="40"/>
    <n v="15"/>
    <n v="1758"/>
    <n v="523"/>
    <n v="0"/>
    <n v="18"/>
    <n v="351"/>
    <n v="281"/>
    <n v="1010"/>
    <n v="1"/>
    <n v="0"/>
    <n v="2"/>
  </r>
  <r>
    <x v="3"/>
    <x v="21"/>
    <x v="116"/>
    <x v="0"/>
    <n v="111"/>
    <n v="3"/>
    <n v="2"/>
    <n v="0"/>
    <n v="0"/>
    <n v="71"/>
    <n v="1"/>
    <n v="10"/>
    <n v="2"/>
    <n v="2"/>
    <n v="1"/>
    <n v="0"/>
    <n v="0"/>
    <n v="354"/>
    <n v="235"/>
    <n v="13"/>
    <n v="18"/>
    <n v="9"/>
    <n v="1909"/>
    <n v="915"/>
    <n v="41"/>
    <n v="184"/>
    <n v="140"/>
    <n v="977"/>
    <n v="453"/>
    <n v="9"/>
    <n v="37"/>
    <n v="221"/>
    <n v="235"/>
    <n v="93"/>
    <n v="2"/>
    <n v="24"/>
    <n v="18"/>
    <n v="26"/>
    <n v="16"/>
    <n v="0"/>
    <n v="3"/>
    <n v="1"/>
    <n v="0"/>
    <n v="0"/>
    <n v="0"/>
    <n v="0"/>
    <n v="0"/>
    <n v="0"/>
    <n v="0"/>
    <n v="0"/>
    <n v="0"/>
    <n v="0"/>
    <n v="0"/>
    <n v="0"/>
    <n v="0"/>
    <n v="0"/>
    <n v="0"/>
    <n v="0"/>
    <n v="3"/>
    <n v="0"/>
    <n v="94"/>
    <n v="2"/>
    <n v="303"/>
    <n v="1441"/>
    <n v="689"/>
    <n v="171"/>
    <n v="20"/>
    <n v="6925"/>
    <n v="1805"/>
    <n v="0"/>
    <n v="62"/>
    <n v="681"/>
    <n v="1876"/>
    <n v="3928"/>
    <n v="0"/>
    <n v="0"/>
    <n v="3"/>
  </r>
  <r>
    <x v="3"/>
    <x v="19"/>
    <x v="117"/>
    <x v="0"/>
    <n v="162"/>
    <n v="2"/>
    <n v="1"/>
    <n v="2"/>
    <n v="2"/>
    <n v="89"/>
    <n v="13"/>
    <n v="19"/>
    <n v="5"/>
    <n v="28"/>
    <n v="23"/>
    <n v="1"/>
    <n v="0"/>
    <n v="305"/>
    <n v="201"/>
    <n v="21"/>
    <n v="13"/>
    <n v="14"/>
    <n v="2455"/>
    <n v="1205"/>
    <n v="211"/>
    <n v="158"/>
    <n v="167"/>
    <n v="1225"/>
    <n v="555"/>
    <n v="55"/>
    <n v="66"/>
    <n v="229"/>
    <n v="332"/>
    <n v="156"/>
    <n v="10"/>
    <n v="30"/>
    <n v="33"/>
    <n v="48"/>
    <n v="32"/>
    <n v="4"/>
    <n v="3"/>
    <n v="1"/>
    <n v="0"/>
    <n v="0"/>
    <n v="1"/>
    <n v="0"/>
    <n v="0"/>
    <n v="0"/>
    <n v="0"/>
    <n v="0"/>
    <n v="0"/>
    <n v="0"/>
    <n v="0"/>
    <n v="0"/>
    <n v="0"/>
    <n v="0"/>
    <n v="0"/>
    <n v="0"/>
    <n v="1"/>
    <n v="2"/>
    <n v="112"/>
    <n v="27"/>
    <n v="244"/>
    <n v="1808"/>
    <n v="826"/>
    <n v="241"/>
    <n v="37"/>
    <n v="14356"/>
    <n v="4541"/>
    <n v="0"/>
    <n v="125"/>
    <n v="292"/>
    <n v="4827"/>
    <n v="8251"/>
    <n v="0"/>
    <n v="0"/>
    <n v="3"/>
  </r>
  <r>
    <x v="3"/>
    <x v="22"/>
    <x v="118"/>
    <x v="0"/>
    <n v="124"/>
    <n v="2"/>
    <n v="2"/>
    <n v="0"/>
    <n v="0"/>
    <n v="83"/>
    <n v="9"/>
    <n v="11"/>
    <n v="2"/>
    <n v="3"/>
    <n v="3"/>
    <n v="0"/>
    <n v="0"/>
    <n v="607"/>
    <n v="450"/>
    <n v="56"/>
    <n v="21"/>
    <n v="5"/>
    <n v="0"/>
    <n v="0"/>
    <n v="0"/>
    <n v="0"/>
    <n v="0"/>
    <n v="1984"/>
    <n v="1170"/>
    <n v="42"/>
    <n v="222"/>
    <n v="98"/>
    <n v="561"/>
    <n v="233"/>
    <n v="9"/>
    <n v="94"/>
    <n v="28"/>
    <n v="56"/>
    <n v="42"/>
    <n v="4"/>
    <n v="1"/>
    <n v="1"/>
    <n v="0"/>
    <n v="0"/>
    <n v="0"/>
    <n v="0"/>
    <n v="0"/>
    <n v="0"/>
    <n v="0"/>
    <n v="0"/>
    <n v="0"/>
    <n v="0"/>
    <n v="0"/>
    <n v="0"/>
    <n v="0"/>
    <n v="0"/>
    <n v="0"/>
    <n v="0"/>
    <n v="2"/>
    <n v="0"/>
    <n v="95"/>
    <n v="3"/>
    <n v="513"/>
    <n v="0"/>
    <n v="1584"/>
    <n v="397"/>
    <n v="48"/>
    <n v="8647"/>
    <n v="3465"/>
    <n v="0"/>
    <n v="144"/>
    <n v="1469"/>
    <n v="1016"/>
    <n v="5665"/>
    <n v="3"/>
    <n v="0"/>
    <n v="0"/>
  </r>
  <r>
    <x v="3"/>
    <x v="23"/>
    <x v="119"/>
    <x v="0"/>
    <n v="66"/>
    <n v="1"/>
    <n v="1"/>
    <n v="0"/>
    <n v="0"/>
    <n v="47"/>
    <n v="3"/>
    <n v="4"/>
    <n v="3"/>
    <n v="0"/>
    <n v="0"/>
    <n v="0"/>
    <n v="0"/>
    <n v="252"/>
    <n v="212"/>
    <n v="9"/>
    <n v="5"/>
    <n v="8"/>
    <n v="0"/>
    <n v="0"/>
    <n v="0"/>
    <n v="0"/>
    <n v="0"/>
    <n v="883"/>
    <n v="501"/>
    <n v="26"/>
    <n v="58"/>
    <n v="120"/>
    <n v="178"/>
    <n v="76"/>
    <n v="14"/>
    <n v="33"/>
    <n v="10"/>
    <n v="41"/>
    <n v="37"/>
    <n v="1"/>
    <n v="1"/>
    <n v="1"/>
    <n v="0"/>
    <n v="0"/>
    <n v="0"/>
    <n v="0"/>
    <n v="0"/>
    <n v="0"/>
    <n v="0"/>
    <n v="0"/>
    <n v="0"/>
    <n v="0"/>
    <n v="0"/>
    <n v="0"/>
    <n v="0"/>
    <n v="0"/>
    <n v="0"/>
    <n v="0"/>
    <n v="1"/>
    <n v="0"/>
    <n v="55"/>
    <n v="0"/>
    <n v="226"/>
    <n v="0"/>
    <n v="645"/>
    <n v="112"/>
    <n v="38"/>
    <n v="3809"/>
    <n v="1483"/>
    <n v="0"/>
    <n v="73"/>
    <n v="652"/>
    <n v="595"/>
    <n v="2309"/>
    <n v="2"/>
    <n v="0"/>
    <n v="0"/>
  </r>
  <r>
    <x v="3"/>
    <x v="23"/>
    <x v="120"/>
    <x v="0"/>
    <n v="135"/>
    <n v="2"/>
    <n v="2"/>
    <n v="0"/>
    <n v="0"/>
    <n v="67"/>
    <n v="4"/>
    <n v="22"/>
    <n v="1"/>
    <n v="1"/>
    <n v="1"/>
    <n v="0"/>
    <n v="0"/>
    <n v="472"/>
    <n v="335"/>
    <n v="24"/>
    <n v="48"/>
    <n v="1"/>
    <n v="0"/>
    <n v="0"/>
    <n v="0"/>
    <n v="0"/>
    <n v="0"/>
    <n v="1825"/>
    <n v="988"/>
    <n v="50"/>
    <n v="291"/>
    <n v="26"/>
    <n v="397"/>
    <n v="141"/>
    <n v="27"/>
    <n v="73"/>
    <n v="11"/>
    <n v="42"/>
    <n v="34"/>
    <n v="2"/>
    <n v="0"/>
    <n v="0"/>
    <n v="0"/>
    <n v="0"/>
    <n v="0"/>
    <n v="0"/>
    <n v="0"/>
    <n v="0"/>
    <n v="0"/>
    <n v="0"/>
    <n v="0"/>
    <n v="0"/>
    <n v="0"/>
    <n v="0"/>
    <n v="0"/>
    <n v="0"/>
    <n v="0"/>
    <n v="0"/>
    <n v="2"/>
    <n v="0"/>
    <n v="102"/>
    <n v="1"/>
    <n v="387"/>
    <n v="0"/>
    <n v="1408"/>
    <n v="264"/>
    <n v="39"/>
    <n v="7371"/>
    <n v="2543"/>
    <n v="0"/>
    <n v="221"/>
    <n v="2001"/>
    <n v="269"/>
    <n v="4517"/>
    <n v="4"/>
    <n v="0"/>
    <n v="0"/>
  </r>
  <r>
    <x v="3"/>
    <x v="20"/>
    <x v="121"/>
    <x v="0"/>
    <n v="8"/>
    <n v="0"/>
    <n v="0"/>
    <n v="0"/>
    <n v="0"/>
    <n v="5"/>
    <n v="0"/>
    <n v="1"/>
    <n v="1"/>
    <n v="0"/>
    <n v="0"/>
    <n v="0"/>
    <n v="0"/>
    <n v="52"/>
    <n v="49"/>
    <n v="0"/>
    <n v="0"/>
    <n v="0"/>
    <n v="334"/>
    <n v="204"/>
    <n v="4"/>
    <n v="22"/>
    <n v="17"/>
    <n v="205"/>
    <n v="128"/>
    <n v="2"/>
    <n v="8"/>
    <n v="41"/>
    <n v="55"/>
    <n v="38"/>
    <n v="2"/>
    <n v="2"/>
    <n v="3"/>
    <n v="1"/>
    <n v="0"/>
    <n v="0"/>
    <n v="0"/>
    <n v="0"/>
    <n v="0"/>
    <n v="0"/>
    <n v="0"/>
    <n v="0"/>
    <n v="0"/>
    <n v="0"/>
    <n v="0"/>
    <n v="0"/>
    <n v="0"/>
    <n v="0"/>
    <n v="0"/>
    <n v="0"/>
    <n v="0"/>
    <n v="0"/>
    <n v="0"/>
    <n v="0"/>
    <n v="0"/>
    <n v="0"/>
    <n v="6"/>
    <n v="0"/>
    <n v="51"/>
    <n v="278"/>
    <n v="152"/>
    <n v="48"/>
    <n v="0"/>
    <n v="2207"/>
    <n v="792"/>
    <n v="0"/>
    <n v="7"/>
    <n v="93"/>
    <n v="678"/>
    <n v="1329"/>
    <n v="0"/>
    <n v="0"/>
    <n v="1"/>
  </r>
  <r>
    <x v="3"/>
    <x v="23"/>
    <x v="122"/>
    <x v="0"/>
    <n v="61"/>
    <n v="1"/>
    <n v="1"/>
    <n v="0"/>
    <n v="0"/>
    <n v="38"/>
    <n v="4"/>
    <n v="8"/>
    <n v="0"/>
    <n v="0"/>
    <n v="0"/>
    <n v="0"/>
    <n v="0"/>
    <n v="134"/>
    <n v="98"/>
    <n v="15"/>
    <n v="10"/>
    <n v="0"/>
    <n v="0"/>
    <n v="0"/>
    <n v="0"/>
    <n v="0"/>
    <n v="0"/>
    <n v="861"/>
    <n v="488"/>
    <n v="17"/>
    <n v="121"/>
    <n v="49"/>
    <n v="233"/>
    <n v="96"/>
    <n v="4"/>
    <n v="52"/>
    <n v="5"/>
    <n v="16"/>
    <n v="10"/>
    <n v="1"/>
    <n v="0"/>
    <n v="1"/>
    <n v="0"/>
    <n v="0"/>
    <n v="0"/>
    <n v="0"/>
    <n v="0"/>
    <n v="0"/>
    <n v="0"/>
    <n v="0"/>
    <n v="0"/>
    <n v="0"/>
    <n v="0"/>
    <n v="0"/>
    <n v="0"/>
    <n v="0"/>
    <n v="0"/>
    <n v="0"/>
    <n v="1"/>
    <n v="0"/>
    <n v="49"/>
    <n v="0"/>
    <n v="104"/>
    <n v="0"/>
    <n v="650"/>
    <n v="155"/>
    <n v="13"/>
    <n v="4649"/>
    <n v="1658"/>
    <n v="0"/>
    <n v="100"/>
    <n v="1236"/>
    <n v="354"/>
    <n v="2761"/>
    <n v="3"/>
    <n v="0"/>
    <n v="0"/>
  </r>
  <r>
    <x v="3"/>
    <x v="24"/>
    <x v="123"/>
    <x v="0"/>
    <n v="32"/>
    <n v="1"/>
    <n v="1"/>
    <n v="0"/>
    <n v="0"/>
    <n v="19"/>
    <n v="0"/>
    <n v="5"/>
    <n v="1"/>
    <n v="1"/>
    <n v="1"/>
    <n v="0"/>
    <n v="0"/>
    <n v="127"/>
    <n v="92"/>
    <n v="10"/>
    <n v="4"/>
    <n v="0"/>
    <n v="442"/>
    <n v="271"/>
    <n v="14"/>
    <n v="32"/>
    <n v="9"/>
    <n v="155"/>
    <n v="87"/>
    <n v="4"/>
    <n v="18"/>
    <n v="9"/>
    <n v="33"/>
    <n v="12"/>
    <n v="1"/>
    <n v="3"/>
    <n v="3"/>
    <n v="42"/>
    <n v="35"/>
    <n v="0"/>
    <n v="3"/>
    <n v="0"/>
    <n v="0"/>
    <n v="0"/>
    <n v="0"/>
    <n v="0"/>
    <n v="0"/>
    <n v="0"/>
    <n v="0"/>
    <n v="0"/>
    <n v="0"/>
    <n v="0"/>
    <n v="0"/>
    <n v="0"/>
    <n v="0"/>
    <n v="0"/>
    <n v="0"/>
    <n v="0"/>
    <n v="1"/>
    <n v="0"/>
    <n v="25"/>
    <n v="1"/>
    <n v="110"/>
    <n v="370"/>
    <n v="123"/>
    <n v="23"/>
    <n v="37"/>
    <n v="1193"/>
    <n v="339"/>
    <n v="0"/>
    <n v="13"/>
    <n v="145"/>
    <n v="273"/>
    <n v="699"/>
    <n v="0"/>
    <n v="0"/>
    <n v="1"/>
  </r>
  <r>
    <x v="3"/>
    <x v="24"/>
    <x v="124"/>
    <x v="0"/>
    <n v="32"/>
    <n v="0"/>
    <n v="0"/>
    <n v="0"/>
    <n v="0"/>
    <n v="18"/>
    <n v="1"/>
    <n v="2"/>
    <n v="0"/>
    <n v="4"/>
    <n v="4"/>
    <n v="0"/>
    <n v="0"/>
    <n v="77"/>
    <n v="63"/>
    <n v="0"/>
    <n v="0"/>
    <n v="1"/>
    <n v="944"/>
    <n v="553"/>
    <n v="7"/>
    <n v="45"/>
    <n v="10"/>
    <n v="309"/>
    <n v="196"/>
    <n v="1"/>
    <n v="22"/>
    <n v="6"/>
    <n v="116"/>
    <n v="47"/>
    <n v="1"/>
    <n v="7"/>
    <n v="2"/>
    <n v="8"/>
    <n v="4"/>
    <n v="0"/>
    <n v="0"/>
    <n v="0"/>
    <n v="0"/>
    <n v="0"/>
    <n v="0"/>
    <n v="0"/>
    <n v="0"/>
    <n v="0"/>
    <n v="0"/>
    <n v="0"/>
    <n v="0"/>
    <n v="0"/>
    <n v="0"/>
    <n v="0"/>
    <n v="0"/>
    <n v="0"/>
    <n v="0"/>
    <n v="0"/>
    <n v="0"/>
    <n v="0"/>
    <n v="28"/>
    <n v="4"/>
    <n v="74"/>
    <n v="855"/>
    <n v="278"/>
    <n v="100"/>
    <n v="8"/>
    <n v="3054"/>
    <n v="920"/>
    <n v="0"/>
    <n v="16"/>
    <n v="393"/>
    <n v="496"/>
    <n v="1996"/>
    <n v="0"/>
    <n v="0"/>
    <n v="0"/>
  </r>
  <r>
    <x v="3"/>
    <x v="25"/>
    <x v="125"/>
    <x v="0"/>
    <n v="169"/>
    <n v="1"/>
    <n v="0"/>
    <n v="0"/>
    <n v="0"/>
    <n v="108"/>
    <n v="5"/>
    <n v="18"/>
    <n v="5"/>
    <n v="2"/>
    <n v="1"/>
    <n v="1"/>
    <n v="0"/>
    <n v="257"/>
    <n v="176"/>
    <n v="9"/>
    <n v="4"/>
    <n v="22"/>
    <n v="0"/>
    <n v="0"/>
    <n v="0"/>
    <n v="0"/>
    <n v="0"/>
    <n v="2070"/>
    <n v="1102"/>
    <n v="39"/>
    <n v="110"/>
    <n v="319"/>
    <n v="621"/>
    <n v="310"/>
    <n v="3"/>
    <n v="55"/>
    <n v="63"/>
    <n v="29"/>
    <n v="21"/>
    <n v="1"/>
    <n v="2"/>
    <n v="1"/>
    <n v="0"/>
    <n v="0"/>
    <n v="0"/>
    <n v="0"/>
    <n v="0"/>
    <n v="0"/>
    <n v="0"/>
    <n v="0"/>
    <n v="0"/>
    <n v="0"/>
    <n v="0"/>
    <n v="0"/>
    <n v="0"/>
    <n v="0"/>
    <n v="0"/>
    <n v="0"/>
    <n v="1"/>
    <n v="0"/>
    <n v="138"/>
    <n v="1"/>
    <n v="212"/>
    <n v="0"/>
    <n v="1503"/>
    <n v="465"/>
    <n v="25"/>
    <n v="16032"/>
    <n v="6200"/>
    <n v="0"/>
    <n v="84"/>
    <n v="457"/>
    <n v="4516"/>
    <n v="10208"/>
    <n v="5"/>
    <n v="0"/>
    <n v="0"/>
  </r>
  <r>
    <x v="3"/>
    <x v="25"/>
    <x v="125"/>
    <x v="0"/>
    <m/>
    <m/>
    <m/>
    <m/>
    <m/>
    <m/>
    <m/>
    <m/>
    <m/>
    <m/>
    <m/>
    <m/>
    <m/>
    <m/>
    <m/>
    <m/>
    <m/>
    <m/>
    <m/>
    <m/>
    <m/>
    <m/>
    <m/>
    <n v="1"/>
    <m/>
    <m/>
    <m/>
    <n v="1"/>
    <m/>
    <m/>
    <m/>
    <m/>
    <m/>
    <m/>
    <m/>
    <m/>
    <m/>
    <m/>
    <m/>
    <m/>
    <m/>
    <m/>
    <m/>
    <m/>
    <m/>
    <m/>
    <m/>
    <m/>
    <m/>
    <m/>
    <m/>
    <m/>
    <m/>
    <m/>
    <m/>
    <m/>
    <m/>
    <m/>
    <m/>
    <m/>
    <m/>
    <m/>
    <m/>
    <n v="1"/>
    <m/>
    <m/>
    <m/>
    <m/>
    <m/>
    <m/>
    <m/>
    <m/>
    <m/>
  </r>
  <r>
    <x v="3"/>
    <x v="22"/>
    <x v="126"/>
    <x v="0"/>
    <n v="84"/>
    <n v="3"/>
    <n v="3"/>
    <n v="0"/>
    <n v="0"/>
    <n v="58"/>
    <n v="3"/>
    <n v="4"/>
    <n v="2"/>
    <n v="0"/>
    <n v="0"/>
    <n v="0"/>
    <n v="0"/>
    <n v="319"/>
    <n v="219"/>
    <n v="6"/>
    <n v="28"/>
    <n v="31"/>
    <n v="1040"/>
    <n v="514"/>
    <n v="24"/>
    <n v="116"/>
    <n v="111"/>
    <n v="853"/>
    <n v="371"/>
    <n v="3"/>
    <n v="22"/>
    <n v="269"/>
    <n v="157"/>
    <n v="58"/>
    <n v="1"/>
    <n v="32"/>
    <n v="17"/>
    <n v="49"/>
    <n v="33"/>
    <n v="2"/>
    <n v="1"/>
    <n v="1"/>
    <n v="0"/>
    <n v="0"/>
    <n v="0"/>
    <n v="0"/>
    <n v="0"/>
    <n v="0"/>
    <n v="0"/>
    <n v="0"/>
    <n v="0"/>
    <n v="0"/>
    <n v="0"/>
    <n v="0"/>
    <n v="0"/>
    <n v="0"/>
    <n v="0"/>
    <n v="0"/>
    <n v="3"/>
    <n v="0"/>
    <n v="70"/>
    <n v="0"/>
    <n v="249"/>
    <n v="757"/>
    <n v="534"/>
    <n v="100"/>
    <n v="42"/>
    <n v="4602"/>
    <n v="1257"/>
    <n v="0"/>
    <n v="13"/>
    <n v="131"/>
    <n v="1954"/>
    <n v="2287"/>
    <n v="0"/>
    <n v="0"/>
    <n v="3"/>
  </r>
  <r>
    <x v="3"/>
    <x v="26"/>
    <x v="127"/>
    <x v="0"/>
    <n v="94"/>
    <n v="0"/>
    <n v="0"/>
    <n v="1"/>
    <n v="1"/>
    <n v="65"/>
    <n v="4"/>
    <n v="2"/>
    <n v="1"/>
    <n v="14"/>
    <n v="13"/>
    <n v="0"/>
    <n v="0"/>
    <n v="328"/>
    <n v="248"/>
    <n v="18"/>
    <n v="3"/>
    <n v="3"/>
    <n v="1152"/>
    <n v="642"/>
    <n v="55"/>
    <n v="115"/>
    <n v="16"/>
    <n v="602"/>
    <n v="341"/>
    <n v="13"/>
    <n v="81"/>
    <n v="14"/>
    <n v="170"/>
    <n v="86"/>
    <n v="8"/>
    <n v="21"/>
    <n v="2"/>
    <n v="72"/>
    <n v="59"/>
    <n v="6"/>
    <n v="0"/>
    <n v="0"/>
    <n v="0"/>
    <n v="0"/>
    <n v="0"/>
    <n v="0"/>
    <n v="0"/>
    <n v="0"/>
    <n v="0"/>
    <n v="0"/>
    <n v="0"/>
    <n v="0"/>
    <n v="0"/>
    <n v="1"/>
    <n v="1"/>
    <n v="3"/>
    <n v="0"/>
    <n v="0"/>
    <n v="0"/>
    <n v="1"/>
    <n v="86"/>
    <n v="14"/>
    <n v="299"/>
    <n v="917"/>
    <n v="470"/>
    <n v="128"/>
    <n v="65"/>
    <n v="3547"/>
    <n v="1126"/>
    <n v="3"/>
    <n v="81"/>
    <n v="379"/>
    <n v="701"/>
    <n v="2187"/>
    <n v="0"/>
    <n v="0"/>
    <n v="3"/>
  </r>
  <r>
    <x v="3"/>
    <x v="19"/>
    <x v="128"/>
    <x v="0"/>
    <n v="161"/>
    <n v="2"/>
    <n v="2"/>
    <n v="0"/>
    <n v="0"/>
    <n v="109"/>
    <n v="17"/>
    <n v="7"/>
    <n v="1"/>
    <n v="10"/>
    <n v="7"/>
    <n v="2"/>
    <n v="0"/>
    <n v="605"/>
    <n v="493"/>
    <n v="51"/>
    <n v="4"/>
    <n v="4"/>
    <n v="2155"/>
    <n v="1284"/>
    <n v="137"/>
    <n v="209"/>
    <n v="51"/>
    <n v="1548"/>
    <n v="860"/>
    <n v="82"/>
    <n v="262"/>
    <n v="49"/>
    <n v="322"/>
    <n v="151"/>
    <n v="15"/>
    <n v="43"/>
    <n v="21"/>
    <n v="88"/>
    <n v="76"/>
    <n v="0"/>
    <n v="0"/>
    <n v="1"/>
    <n v="0"/>
    <n v="0"/>
    <n v="0"/>
    <n v="0"/>
    <n v="0"/>
    <n v="0"/>
    <n v="0"/>
    <n v="0"/>
    <n v="0"/>
    <n v="0"/>
    <n v="0"/>
    <n v="0"/>
    <n v="0"/>
    <n v="0"/>
    <n v="0"/>
    <n v="0"/>
    <n v="2"/>
    <n v="0"/>
    <n v="131"/>
    <n v="8"/>
    <n v="537"/>
    <n v="1669"/>
    <n v="1119"/>
    <n v="225"/>
    <n v="86"/>
    <n v="8508"/>
    <n v="3087"/>
    <n v="0"/>
    <n v="218"/>
    <n v="1979"/>
    <n v="874"/>
    <n v="5056"/>
    <n v="1"/>
    <n v="0"/>
    <n v="8"/>
  </r>
  <r>
    <x v="3"/>
    <x v="18"/>
    <x v="129"/>
    <x v="0"/>
    <n v="163"/>
    <n v="4"/>
    <n v="2"/>
    <n v="1"/>
    <n v="1"/>
    <n v="93"/>
    <n v="6"/>
    <n v="11"/>
    <n v="1"/>
    <n v="46"/>
    <n v="36"/>
    <n v="4"/>
    <n v="0"/>
    <n v="539"/>
    <n v="366"/>
    <n v="39"/>
    <n v="20"/>
    <n v="11"/>
    <n v="2272"/>
    <n v="1199"/>
    <n v="78"/>
    <n v="215"/>
    <n v="92"/>
    <n v="1178"/>
    <n v="555"/>
    <n v="21"/>
    <n v="242"/>
    <n v="43"/>
    <n v="253"/>
    <n v="95"/>
    <n v="2"/>
    <n v="29"/>
    <n v="27"/>
    <n v="106"/>
    <n v="78"/>
    <n v="7"/>
    <n v="1"/>
    <n v="1"/>
    <n v="0"/>
    <n v="0"/>
    <n v="1"/>
    <n v="0"/>
    <n v="0"/>
    <n v="0"/>
    <n v="0"/>
    <n v="0"/>
    <n v="0"/>
    <n v="0"/>
    <n v="0"/>
    <n v="0"/>
    <n v="0"/>
    <n v="0"/>
    <n v="0"/>
    <n v="0"/>
    <n v="2"/>
    <n v="1"/>
    <n v="139"/>
    <n v="39"/>
    <n v="455"/>
    <n v="1801"/>
    <n v="825"/>
    <n v="173"/>
    <n v="93"/>
    <n v="7866"/>
    <n v="2177"/>
    <n v="0"/>
    <n v="58"/>
    <n v="1012"/>
    <n v="1959"/>
    <n v="4375"/>
    <n v="0"/>
    <n v="0"/>
    <n v="8"/>
  </r>
  <r>
    <x v="3"/>
    <x v="18"/>
    <x v="129"/>
    <x v="0"/>
    <m/>
    <m/>
    <m/>
    <m/>
    <m/>
    <m/>
    <m/>
    <m/>
    <m/>
    <m/>
    <m/>
    <m/>
    <m/>
    <m/>
    <m/>
    <m/>
    <m/>
    <m/>
    <m/>
    <m/>
    <m/>
    <m/>
    <m/>
    <n v="1"/>
    <m/>
    <m/>
    <m/>
    <m/>
    <m/>
    <m/>
    <m/>
    <m/>
    <m/>
    <m/>
    <m/>
    <m/>
    <m/>
    <m/>
    <m/>
    <m/>
    <m/>
    <m/>
    <m/>
    <m/>
    <m/>
    <m/>
    <m/>
    <m/>
    <m/>
    <m/>
    <m/>
    <m/>
    <m/>
    <m/>
    <m/>
    <m/>
    <m/>
    <m/>
    <m/>
    <m/>
    <m/>
    <m/>
    <m/>
    <n v="2"/>
    <m/>
    <m/>
    <m/>
    <m/>
    <m/>
    <n v="2"/>
    <m/>
    <m/>
    <m/>
  </r>
  <r>
    <x v="3"/>
    <x v="23"/>
    <x v="130"/>
    <x v="0"/>
    <n v="103"/>
    <n v="1"/>
    <n v="1"/>
    <n v="0"/>
    <n v="0"/>
    <n v="59"/>
    <n v="16"/>
    <n v="6"/>
    <n v="2"/>
    <n v="1"/>
    <n v="1"/>
    <n v="0"/>
    <n v="0"/>
    <n v="331"/>
    <n v="224"/>
    <n v="63"/>
    <n v="1"/>
    <n v="3"/>
    <n v="0"/>
    <n v="0"/>
    <n v="0"/>
    <n v="0"/>
    <n v="0"/>
    <n v="1552"/>
    <n v="841"/>
    <n v="263"/>
    <n v="77"/>
    <n v="37"/>
    <n v="435"/>
    <n v="175"/>
    <n v="57"/>
    <n v="18"/>
    <n v="34"/>
    <n v="26"/>
    <n v="20"/>
    <n v="2"/>
    <n v="2"/>
    <n v="0"/>
    <n v="0"/>
    <n v="0"/>
    <n v="0"/>
    <n v="0"/>
    <n v="0"/>
    <n v="0"/>
    <n v="0"/>
    <n v="0"/>
    <n v="0"/>
    <n v="0"/>
    <n v="0"/>
    <n v="0"/>
    <n v="0"/>
    <n v="0"/>
    <n v="0"/>
    <n v="0"/>
    <n v="1"/>
    <n v="0"/>
    <n v="77"/>
    <n v="1"/>
    <n v="257"/>
    <n v="0"/>
    <n v="1128"/>
    <n v="299"/>
    <n v="22"/>
    <n v="6365"/>
    <n v="2133"/>
    <n v="0"/>
    <n v="553"/>
    <n v="668"/>
    <n v="1182"/>
    <n v="3637"/>
    <n v="1"/>
    <n v="0"/>
    <n v="0"/>
  </r>
  <r>
    <x v="3"/>
    <x v="21"/>
    <x v="131"/>
    <x v="0"/>
    <n v="100"/>
    <n v="1"/>
    <n v="1"/>
    <n v="0"/>
    <n v="0"/>
    <n v="58"/>
    <n v="0"/>
    <n v="11"/>
    <n v="3"/>
    <n v="2"/>
    <n v="1"/>
    <n v="0"/>
    <n v="0"/>
    <n v="325"/>
    <n v="234"/>
    <n v="9"/>
    <n v="30"/>
    <n v="7"/>
    <n v="1375"/>
    <n v="638"/>
    <n v="9"/>
    <n v="244"/>
    <n v="91"/>
    <n v="935"/>
    <n v="339"/>
    <n v="2"/>
    <n v="152"/>
    <n v="220"/>
    <n v="130"/>
    <n v="42"/>
    <n v="2"/>
    <n v="25"/>
    <n v="13"/>
    <n v="56"/>
    <n v="43"/>
    <n v="7"/>
    <n v="0"/>
    <n v="0"/>
    <n v="0"/>
    <n v="0"/>
    <n v="0"/>
    <n v="0"/>
    <n v="0"/>
    <n v="0"/>
    <n v="0"/>
    <n v="0"/>
    <n v="0"/>
    <n v="0"/>
    <n v="1"/>
    <n v="0"/>
    <n v="0"/>
    <n v="0"/>
    <n v="0"/>
    <n v="0"/>
    <n v="1"/>
    <n v="0"/>
    <n v="79"/>
    <n v="1"/>
    <n v="276"/>
    <n v="976"/>
    <n v="547"/>
    <n v="79"/>
    <n v="47"/>
    <n v="4484"/>
    <n v="1015"/>
    <n v="0"/>
    <n v="13"/>
    <n v="760"/>
    <n v="1397"/>
    <n v="2139"/>
    <n v="0"/>
    <n v="0"/>
    <n v="5"/>
  </r>
  <r>
    <x v="3"/>
    <x v="24"/>
    <x v="132"/>
    <x v="0"/>
    <n v="68"/>
    <n v="6"/>
    <n v="5"/>
    <n v="0"/>
    <n v="0"/>
    <n v="50"/>
    <n v="4"/>
    <n v="4"/>
    <n v="0"/>
    <n v="0"/>
    <n v="0"/>
    <n v="0"/>
    <n v="0"/>
    <n v="337"/>
    <n v="281"/>
    <n v="22"/>
    <n v="7"/>
    <n v="0"/>
    <n v="1143"/>
    <n v="644"/>
    <n v="105"/>
    <n v="76"/>
    <n v="23"/>
    <n v="610"/>
    <n v="340"/>
    <n v="11"/>
    <n v="71"/>
    <n v="22"/>
    <n v="132"/>
    <n v="51"/>
    <n v="5"/>
    <n v="16"/>
    <n v="11"/>
    <n v="55"/>
    <n v="49"/>
    <n v="3"/>
    <n v="0"/>
    <n v="0"/>
    <n v="0"/>
    <n v="1"/>
    <n v="0"/>
    <n v="0"/>
    <n v="0"/>
    <n v="0"/>
    <n v="0"/>
    <n v="0"/>
    <n v="0"/>
    <n v="0"/>
    <n v="0"/>
    <n v="0"/>
    <n v="0"/>
    <n v="0"/>
    <n v="0"/>
    <n v="0"/>
    <n v="5"/>
    <n v="0"/>
    <n v="59"/>
    <n v="0"/>
    <n v="306"/>
    <n v="898"/>
    <n v="483"/>
    <n v="93"/>
    <n v="51"/>
    <n v="4303"/>
    <n v="1342"/>
    <n v="0"/>
    <n v="49"/>
    <n v="932"/>
    <n v="668"/>
    <n v="2453"/>
    <n v="0"/>
    <n v="0"/>
    <n v="4"/>
  </r>
  <r>
    <x v="3"/>
    <x v="18"/>
    <x v="133"/>
    <x v="0"/>
    <n v="196"/>
    <n v="1"/>
    <n v="1"/>
    <n v="0"/>
    <n v="0"/>
    <n v="125"/>
    <n v="8"/>
    <n v="20"/>
    <n v="1"/>
    <n v="0"/>
    <n v="0"/>
    <n v="0"/>
    <n v="0"/>
    <n v="139"/>
    <n v="87"/>
    <n v="6"/>
    <n v="17"/>
    <n v="2"/>
    <n v="1529"/>
    <n v="903"/>
    <n v="52"/>
    <n v="186"/>
    <n v="19"/>
    <n v="1023"/>
    <n v="551"/>
    <n v="29"/>
    <n v="186"/>
    <n v="31"/>
    <n v="504"/>
    <n v="303"/>
    <n v="14"/>
    <n v="59"/>
    <n v="8"/>
    <n v="25"/>
    <n v="15"/>
    <n v="3"/>
    <n v="2"/>
    <n v="0"/>
    <n v="0"/>
    <n v="0"/>
    <n v="0"/>
    <n v="0"/>
    <n v="0"/>
    <n v="0"/>
    <n v="0"/>
    <n v="0"/>
    <n v="0"/>
    <n v="0"/>
    <n v="0"/>
    <n v="0"/>
    <n v="0"/>
    <n v="0"/>
    <n v="0"/>
    <n v="0"/>
    <n v="1"/>
    <n v="0"/>
    <n v="157"/>
    <n v="0"/>
    <n v="105"/>
    <n v="1216"/>
    <n v="737"/>
    <n v="410"/>
    <n v="19"/>
    <n v="13371"/>
    <n v="6314"/>
    <n v="0"/>
    <n v="187"/>
    <n v="3198"/>
    <n v="517"/>
    <n v="8923"/>
    <n v="0"/>
    <n v="0"/>
    <n v="13"/>
  </r>
  <r>
    <x v="3"/>
    <x v="19"/>
    <x v="134"/>
    <x v="0"/>
    <n v="90"/>
    <n v="3"/>
    <n v="2"/>
    <n v="0"/>
    <n v="0"/>
    <n v="53"/>
    <n v="2"/>
    <n v="6"/>
    <n v="2"/>
    <n v="5"/>
    <n v="4"/>
    <n v="0"/>
    <n v="1"/>
    <n v="223"/>
    <n v="143"/>
    <n v="4"/>
    <n v="20"/>
    <n v="7"/>
    <n v="1517"/>
    <n v="726"/>
    <n v="29"/>
    <n v="149"/>
    <n v="125"/>
    <n v="951"/>
    <n v="358"/>
    <n v="8"/>
    <n v="85"/>
    <n v="275"/>
    <n v="160"/>
    <n v="62"/>
    <n v="2"/>
    <n v="11"/>
    <n v="12"/>
    <n v="36"/>
    <n v="28"/>
    <n v="1"/>
    <n v="0"/>
    <n v="0"/>
    <n v="0"/>
    <n v="0"/>
    <n v="0"/>
    <n v="0"/>
    <n v="0"/>
    <n v="0"/>
    <n v="0"/>
    <n v="0"/>
    <n v="0"/>
    <n v="0"/>
    <n v="0"/>
    <n v="0"/>
    <n v="0"/>
    <n v="0"/>
    <n v="0"/>
    <n v="0"/>
    <n v="2"/>
    <n v="0"/>
    <n v="75"/>
    <n v="4"/>
    <n v="183"/>
    <n v="1143"/>
    <n v="554"/>
    <n v="121"/>
    <n v="35"/>
    <n v="9254"/>
    <n v="2202"/>
    <n v="0"/>
    <n v="26"/>
    <n v="203"/>
    <n v="4068"/>
    <n v="4509"/>
    <n v="0"/>
    <n v="0"/>
    <n v="0"/>
  </r>
  <r>
    <x v="3"/>
    <x v="19"/>
    <x v="134"/>
    <x v="0"/>
    <m/>
    <m/>
    <m/>
    <m/>
    <m/>
    <m/>
    <m/>
    <m/>
    <m/>
    <m/>
    <m/>
    <m/>
    <m/>
    <n v="1"/>
    <m/>
    <m/>
    <m/>
    <n v="1"/>
    <m/>
    <m/>
    <m/>
    <m/>
    <m/>
    <m/>
    <m/>
    <m/>
    <m/>
    <m/>
    <m/>
    <m/>
    <m/>
    <m/>
    <m/>
    <m/>
    <m/>
    <m/>
    <m/>
    <m/>
    <m/>
    <m/>
    <m/>
    <m/>
    <m/>
    <m/>
    <m/>
    <m/>
    <m/>
    <m/>
    <m/>
    <m/>
    <m/>
    <m/>
    <m/>
    <m/>
    <m/>
    <m/>
    <m/>
    <m/>
    <m/>
    <m/>
    <m/>
    <m/>
    <m/>
    <n v="2"/>
    <m/>
    <m/>
    <m/>
    <m/>
    <m/>
    <m/>
    <m/>
    <m/>
    <m/>
  </r>
  <r>
    <x v="3"/>
    <x v="21"/>
    <x v="135"/>
    <x v="0"/>
    <n v="160"/>
    <n v="14"/>
    <n v="12"/>
    <n v="6"/>
    <n v="6"/>
    <n v="103"/>
    <n v="7"/>
    <n v="11"/>
    <n v="0"/>
    <n v="136"/>
    <n v="106"/>
    <n v="6"/>
    <n v="3"/>
    <n v="569"/>
    <n v="435"/>
    <n v="34"/>
    <n v="18"/>
    <n v="10"/>
    <n v="2147"/>
    <n v="1145"/>
    <n v="63"/>
    <n v="317"/>
    <n v="32"/>
    <n v="1411"/>
    <n v="748"/>
    <n v="3"/>
    <n v="304"/>
    <n v="29"/>
    <n v="296"/>
    <n v="108"/>
    <n v="3"/>
    <n v="66"/>
    <n v="11"/>
    <n v="205"/>
    <n v="162"/>
    <n v="14"/>
    <n v="6"/>
    <n v="0"/>
    <n v="0"/>
    <n v="0"/>
    <n v="0"/>
    <n v="0"/>
    <n v="0"/>
    <n v="0"/>
    <n v="0"/>
    <n v="0"/>
    <n v="0"/>
    <n v="0"/>
    <n v="2"/>
    <n v="0"/>
    <n v="0"/>
    <n v="0"/>
    <n v="0"/>
    <n v="0"/>
    <n v="14"/>
    <n v="6"/>
    <n v="131"/>
    <n v="117"/>
    <n v="493"/>
    <n v="1654"/>
    <n v="1036"/>
    <n v="200"/>
    <n v="180"/>
    <n v="7147"/>
    <n v="2158"/>
    <n v="0"/>
    <n v="31"/>
    <n v="2335"/>
    <n v="396"/>
    <n v="4046"/>
    <n v="0"/>
    <n v="0"/>
    <n v="4"/>
  </r>
  <r>
    <x v="3"/>
    <x v="21"/>
    <x v="136"/>
    <x v="0"/>
    <n v="396"/>
    <n v="10"/>
    <n v="7"/>
    <n v="0"/>
    <n v="0"/>
    <n v="244"/>
    <n v="19"/>
    <n v="26"/>
    <n v="2"/>
    <n v="3"/>
    <n v="2"/>
    <n v="0"/>
    <n v="0"/>
    <n v="270"/>
    <n v="189"/>
    <n v="20"/>
    <n v="2"/>
    <n v="0"/>
    <n v="1565"/>
    <n v="795"/>
    <n v="105"/>
    <n v="165"/>
    <n v="16"/>
    <n v="787"/>
    <n v="365"/>
    <n v="48"/>
    <n v="143"/>
    <n v="16"/>
    <n v="209"/>
    <n v="88"/>
    <n v="1"/>
    <n v="30"/>
    <n v="18"/>
    <n v="17"/>
    <n v="13"/>
    <n v="0"/>
    <n v="1"/>
    <n v="0"/>
    <n v="0"/>
    <n v="1"/>
    <n v="0"/>
    <n v="0"/>
    <n v="0"/>
    <n v="0"/>
    <n v="0"/>
    <n v="0"/>
    <n v="0"/>
    <n v="0"/>
    <n v="0"/>
    <n v="0"/>
    <n v="0"/>
    <n v="0"/>
    <n v="0"/>
    <n v="0"/>
    <n v="9"/>
    <n v="0"/>
    <n v="336"/>
    <n v="3"/>
    <n v="240"/>
    <n v="1218"/>
    <n v="557"/>
    <n v="146"/>
    <n v="16"/>
    <n v="5324"/>
    <n v="1590"/>
    <n v="0"/>
    <n v="62"/>
    <n v="794"/>
    <n v="1027"/>
    <n v="3181"/>
    <n v="0"/>
    <n v="0"/>
    <n v="4"/>
  </r>
  <r>
    <x v="3"/>
    <x v="18"/>
    <x v="137"/>
    <x v="0"/>
    <n v="67"/>
    <n v="2"/>
    <n v="2"/>
    <n v="0"/>
    <n v="0"/>
    <n v="44"/>
    <n v="9"/>
    <n v="4"/>
    <n v="0"/>
    <n v="3"/>
    <n v="3"/>
    <n v="0"/>
    <n v="0"/>
    <n v="80"/>
    <n v="44"/>
    <n v="10"/>
    <n v="4"/>
    <n v="3"/>
    <n v="869"/>
    <n v="345"/>
    <n v="174"/>
    <n v="83"/>
    <n v="6"/>
    <n v="452"/>
    <n v="181"/>
    <n v="39"/>
    <n v="116"/>
    <n v="6"/>
    <n v="61"/>
    <n v="21"/>
    <n v="9"/>
    <n v="10"/>
    <n v="2"/>
    <n v="7"/>
    <n v="4"/>
    <n v="2"/>
    <n v="0"/>
    <n v="0"/>
    <n v="0"/>
    <n v="0"/>
    <n v="0"/>
    <n v="0"/>
    <n v="0"/>
    <n v="0"/>
    <n v="0"/>
    <n v="0"/>
    <n v="0"/>
    <n v="0"/>
    <n v="0"/>
    <n v="0"/>
    <n v="0"/>
    <n v="0"/>
    <n v="0"/>
    <n v="0"/>
    <n v="2"/>
    <n v="0"/>
    <n v="51"/>
    <n v="3"/>
    <n v="56"/>
    <n v="559"/>
    <n v="267"/>
    <n v="32"/>
    <n v="5"/>
    <n v="2581"/>
    <n v="522"/>
    <n v="0"/>
    <n v="104"/>
    <n v="1247"/>
    <n v="34"/>
    <n v="1031"/>
    <n v="0"/>
    <n v="0"/>
    <n v="3"/>
  </r>
  <r>
    <x v="3"/>
    <x v="26"/>
    <x v="138"/>
    <x v="0"/>
    <n v="105"/>
    <n v="3"/>
    <n v="3"/>
    <n v="1"/>
    <n v="1"/>
    <n v="63"/>
    <n v="9"/>
    <n v="3"/>
    <n v="1"/>
    <n v="2"/>
    <n v="2"/>
    <n v="0"/>
    <n v="0"/>
    <n v="431"/>
    <n v="330"/>
    <n v="53"/>
    <n v="8"/>
    <n v="2"/>
    <n v="1152"/>
    <n v="628"/>
    <n v="178"/>
    <n v="44"/>
    <n v="33"/>
    <n v="998"/>
    <n v="457"/>
    <n v="44"/>
    <n v="83"/>
    <n v="224"/>
    <n v="133"/>
    <n v="62"/>
    <n v="18"/>
    <n v="3"/>
    <n v="10"/>
    <n v="51"/>
    <n v="41"/>
    <n v="3"/>
    <n v="1"/>
    <n v="0"/>
    <n v="0"/>
    <n v="0"/>
    <n v="0"/>
    <n v="0"/>
    <n v="0"/>
    <n v="0"/>
    <n v="0"/>
    <n v="0"/>
    <n v="0"/>
    <n v="0"/>
    <n v="0"/>
    <n v="1"/>
    <n v="0"/>
    <n v="0"/>
    <n v="0"/>
    <n v="0"/>
    <n v="3"/>
    <n v="1"/>
    <n v="86"/>
    <n v="2"/>
    <n v="362"/>
    <n v="851"/>
    <n v="628"/>
    <n v="97"/>
    <n v="46"/>
    <n v="5803"/>
    <n v="1662"/>
    <n v="0"/>
    <n v="134"/>
    <n v="188"/>
    <n v="2446"/>
    <n v="2826"/>
    <n v="0"/>
    <n v="0"/>
    <n v="4"/>
  </r>
  <r>
    <x v="3"/>
    <x v="20"/>
    <x v="139"/>
    <x v="0"/>
    <n v="56"/>
    <n v="1"/>
    <n v="0"/>
    <n v="4"/>
    <n v="3"/>
    <n v="39"/>
    <n v="5"/>
    <n v="0"/>
    <n v="2"/>
    <n v="81"/>
    <n v="64"/>
    <n v="2"/>
    <n v="0"/>
    <n v="176"/>
    <n v="139"/>
    <n v="17"/>
    <n v="1"/>
    <n v="1"/>
    <n v="914"/>
    <n v="494"/>
    <n v="74"/>
    <n v="43"/>
    <n v="27"/>
    <n v="432"/>
    <n v="211"/>
    <n v="82"/>
    <n v="10"/>
    <n v="22"/>
    <n v="76"/>
    <n v="26"/>
    <n v="6"/>
    <n v="7"/>
    <n v="8"/>
    <n v="59"/>
    <n v="42"/>
    <n v="6"/>
    <n v="0"/>
    <n v="2"/>
    <n v="0"/>
    <n v="1"/>
    <n v="0"/>
    <n v="0"/>
    <n v="0"/>
    <n v="1"/>
    <n v="0"/>
    <n v="0"/>
    <n v="0"/>
    <n v="0"/>
    <n v="1"/>
    <n v="0"/>
    <n v="0"/>
    <n v="0"/>
    <n v="0"/>
    <n v="0"/>
    <n v="0"/>
    <n v="3"/>
    <n v="48"/>
    <n v="74"/>
    <n v="155"/>
    <n v="740"/>
    <n v="306"/>
    <n v="52"/>
    <n v="50"/>
    <n v="3429"/>
    <n v="899"/>
    <n v="0"/>
    <n v="168"/>
    <n v="110"/>
    <n v="1032"/>
    <n v="1915"/>
    <n v="0"/>
    <n v="1"/>
    <n v="2"/>
  </r>
  <r>
    <x v="3"/>
    <x v="25"/>
    <x v="140"/>
    <x v="0"/>
    <n v="135"/>
    <n v="3"/>
    <n v="2"/>
    <n v="0"/>
    <n v="0"/>
    <n v="75"/>
    <n v="7"/>
    <n v="21"/>
    <n v="2"/>
    <n v="6"/>
    <n v="3"/>
    <n v="0"/>
    <n v="0"/>
    <n v="319"/>
    <n v="204"/>
    <n v="42"/>
    <n v="18"/>
    <n v="2"/>
    <n v="0"/>
    <n v="0"/>
    <n v="0"/>
    <n v="0"/>
    <n v="0"/>
    <n v="1644"/>
    <n v="835"/>
    <n v="98"/>
    <n v="313"/>
    <n v="60"/>
    <n v="647"/>
    <n v="252"/>
    <n v="12"/>
    <n v="128"/>
    <n v="48"/>
    <n v="30"/>
    <n v="23"/>
    <n v="1"/>
    <n v="1"/>
    <n v="0"/>
    <n v="0"/>
    <n v="0"/>
    <n v="0"/>
    <n v="0"/>
    <n v="0"/>
    <n v="0"/>
    <n v="0"/>
    <n v="0"/>
    <n v="0"/>
    <n v="0"/>
    <n v="0"/>
    <n v="0"/>
    <n v="0"/>
    <n v="0"/>
    <n v="0"/>
    <n v="0"/>
    <n v="3"/>
    <n v="0"/>
    <n v="101"/>
    <n v="5"/>
    <n v="253"/>
    <n v="0"/>
    <n v="1130"/>
    <n v="426"/>
    <n v="28"/>
    <n v="9457"/>
    <n v="2903"/>
    <n v="0"/>
    <n v="189"/>
    <n v="659"/>
    <n v="3208"/>
    <n v="4990"/>
    <n v="6"/>
    <n v="0"/>
    <n v="1"/>
  </r>
  <r>
    <x v="3"/>
    <x v="20"/>
    <x v="141"/>
    <x v="0"/>
    <n v="138"/>
    <n v="2"/>
    <n v="2"/>
    <n v="0"/>
    <n v="0"/>
    <n v="89"/>
    <n v="3"/>
    <n v="12"/>
    <n v="3"/>
    <n v="12"/>
    <n v="10"/>
    <n v="1"/>
    <n v="0"/>
    <n v="492"/>
    <n v="366"/>
    <n v="8"/>
    <n v="39"/>
    <n v="15"/>
    <n v="1941"/>
    <n v="1086"/>
    <n v="34"/>
    <n v="172"/>
    <n v="57"/>
    <n v="990"/>
    <n v="520"/>
    <n v="11"/>
    <n v="53"/>
    <n v="139"/>
    <n v="215"/>
    <n v="94"/>
    <n v="5"/>
    <n v="26"/>
    <n v="6"/>
    <n v="87"/>
    <n v="67"/>
    <n v="6"/>
    <n v="3"/>
    <n v="0"/>
    <n v="0"/>
    <n v="0"/>
    <n v="0"/>
    <n v="0"/>
    <n v="0"/>
    <n v="0"/>
    <n v="0"/>
    <n v="0"/>
    <n v="0"/>
    <n v="0"/>
    <n v="0"/>
    <n v="0"/>
    <n v="0"/>
    <n v="0"/>
    <n v="0"/>
    <n v="0"/>
    <n v="2"/>
    <n v="0"/>
    <n v="117"/>
    <n v="11"/>
    <n v="425"/>
    <n v="1613"/>
    <n v="759"/>
    <n v="166"/>
    <n v="77"/>
    <n v="5629"/>
    <n v="1845"/>
    <n v="0"/>
    <n v="47"/>
    <n v="363"/>
    <n v="1429"/>
    <n v="3525"/>
    <n v="0"/>
    <n v="0"/>
    <n v="2"/>
  </r>
  <r>
    <x v="3"/>
    <x v="24"/>
    <x v="142"/>
    <x v="0"/>
    <n v="123"/>
    <n v="5"/>
    <n v="4"/>
    <n v="0"/>
    <n v="0"/>
    <n v="73"/>
    <n v="2"/>
    <n v="8"/>
    <n v="4"/>
    <n v="1"/>
    <n v="1"/>
    <n v="0"/>
    <n v="0"/>
    <n v="682"/>
    <n v="553"/>
    <n v="13"/>
    <n v="33"/>
    <n v="10"/>
    <n v="2430"/>
    <n v="1491"/>
    <n v="19"/>
    <n v="223"/>
    <n v="59"/>
    <n v="1331"/>
    <n v="778"/>
    <n v="8"/>
    <n v="91"/>
    <n v="112"/>
    <n v="244"/>
    <n v="107"/>
    <n v="1"/>
    <n v="26"/>
    <n v="23"/>
    <n v="101"/>
    <n v="85"/>
    <n v="3"/>
    <n v="3"/>
    <n v="0"/>
    <n v="0"/>
    <n v="1"/>
    <n v="0"/>
    <n v="0"/>
    <n v="0"/>
    <n v="0"/>
    <n v="0"/>
    <n v="0"/>
    <n v="0"/>
    <n v="0"/>
    <n v="0"/>
    <n v="0"/>
    <n v="0"/>
    <n v="0"/>
    <n v="0"/>
    <n v="0"/>
    <n v="4"/>
    <n v="0"/>
    <n v="102"/>
    <n v="1"/>
    <n v="616"/>
    <n v="2050"/>
    <n v="1091"/>
    <n v="180"/>
    <n v="90"/>
    <n v="8880"/>
    <n v="2897"/>
    <n v="0"/>
    <n v="18"/>
    <n v="593"/>
    <n v="2291"/>
    <n v="5513"/>
    <n v="1"/>
    <n v="0"/>
    <n v="8"/>
  </r>
  <r>
    <x v="3"/>
    <x v="21"/>
    <x v="143"/>
    <x v="0"/>
    <n v="106"/>
    <n v="10"/>
    <n v="9"/>
    <n v="0"/>
    <n v="0"/>
    <n v="73"/>
    <n v="4"/>
    <n v="9"/>
    <n v="1"/>
    <n v="0"/>
    <n v="0"/>
    <n v="0"/>
    <n v="0"/>
    <n v="510"/>
    <n v="406"/>
    <n v="18"/>
    <n v="29"/>
    <n v="5"/>
    <n v="1520"/>
    <n v="934"/>
    <n v="45"/>
    <n v="165"/>
    <n v="35"/>
    <n v="1128"/>
    <n v="597"/>
    <n v="7"/>
    <n v="72"/>
    <n v="227"/>
    <n v="189"/>
    <n v="66"/>
    <n v="3"/>
    <n v="28"/>
    <n v="14"/>
    <n v="91"/>
    <n v="79"/>
    <n v="2"/>
    <n v="0"/>
    <n v="1"/>
    <n v="0"/>
    <n v="0"/>
    <n v="0"/>
    <n v="0"/>
    <n v="0"/>
    <n v="0"/>
    <n v="0"/>
    <n v="0"/>
    <n v="0"/>
    <n v="0"/>
    <n v="0"/>
    <n v="0"/>
    <n v="0"/>
    <n v="0"/>
    <n v="0"/>
    <n v="0"/>
    <n v="10"/>
    <n v="0"/>
    <n v="89"/>
    <n v="0"/>
    <n v="452"/>
    <n v="1231"/>
    <n v="792"/>
    <n v="130"/>
    <n v="85"/>
    <n v="6305"/>
    <n v="1876"/>
    <n v="0"/>
    <n v="28"/>
    <n v="489"/>
    <n v="2077"/>
    <n v="3423"/>
    <n v="0"/>
    <n v="0"/>
    <n v="4"/>
  </r>
  <r>
    <x v="3"/>
    <x v="23"/>
    <x v="144"/>
    <x v="0"/>
    <n v="261"/>
    <n v="6"/>
    <n v="4"/>
    <n v="0"/>
    <n v="0"/>
    <n v="166"/>
    <n v="13"/>
    <n v="31"/>
    <n v="4"/>
    <n v="7"/>
    <n v="7"/>
    <n v="0"/>
    <n v="0"/>
    <n v="798"/>
    <n v="594"/>
    <n v="56"/>
    <n v="58"/>
    <n v="4"/>
    <n v="0"/>
    <n v="0"/>
    <n v="0"/>
    <n v="0"/>
    <n v="0"/>
    <n v="3488"/>
    <n v="1907"/>
    <n v="70"/>
    <n v="557"/>
    <n v="167"/>
    <n v="773"/>
    <n v="354"/>
    <n v="17"/>
    <n v="146"/>
    <n v="26"/>
    <n v="108"/>
    <n v="84"/>
    <n v="8"/>
    <n v="3"/>
    <n v="0"/>
    <n v="0"/>
    <n v="0"/>
    <n v="0"/>
    <n v="0"/>
    <n v="0"/>
    <n v="0"/>
    <n v="0"/>
    <n v="0"/>
    <n v="0"/>
    <n v="0"/>
    <n v="0"/>
    <n v="0"/>
    <n v="0"/>
    <n v="0"/>
    <n v="0"/>
    <n v="0"/>
    <n v="6"/>
    <n v="0"/>
    <n v="209"/>
    <n v="7"/>
    <n v="663"/>
    <n v="0"/>
    <n v="2590"/>
    <n v="546"/>
    <n v="95"/>
    <n v="16216"/>
    <n v="5751"/>
    <n v="0"/>
    <n v="209"/>
    <n v="2545"/>
    <n v="3218"/>
    <n v="9576"/>
    <n v="9"/>
    <n v="0"/>
    <n v="0"/>
  </r>
  <r>
    <x v="3"/>
    <x v="26"/>
    <x v="145"/>
    <x v="0"/>
    <n v="72"/>
    <n v="0"/>
    <n v="0"/>
    <n v="0"/>
    <n v="0"/>
    <n v="39"/>
    <n v="12"/>
    <n v="0"/>
    <n v="2"/>
    <n v="0"/>
    <n v="0"/>
    <n v="0"/>
    <n v="0"/>
    <n v="311"/>
    <n v="233"/>
    <n v="37"/>
    <n v="0"/>
    <n v="3"/>
    <n v="976"/>
    <n v="492"/>
    <n v="167"/>
    <n v="14"/>
    <n v="55"/>
    <n v="800"/>
    <n v="368"/>
    <n v="198"/>
    <n v="6"/>
    <n v="54"/>
    <n v="149"/>
    <n v="75"/>
    <n v="7"/>
    <n v="19"/>
    <n v="9"/>
    <n v="33"/>
    <n v="21"/>
    <n v="4"/>
    <n v="0"/>
    <n v="0"/>
    <n v="0"/>
    <n v="0"/>
    <n v="0"/>
    <n v="0"/>
    <n v="0"/>
    <n v="0"/>
    <n v="0"/>
    <n v="0"/>
    <n v="0"/>
    <n v="0"/>
    <n v="0"/>
    <n v="0"/>
    <n v="0"/>
    <n v="0"/>
    <n v="0"/>
    <n v="0"/>
    <n v="0"/>
    <n v="0"/>
    <n v="54"/>
    <n v="0"/>
    <n v="267"/>
    <n v="700"/>
    <n v="517"/>
    <n v="111"/>
    <n v="26"/>
    <n v="5817"/>
    <n v="1684"/>
    <n v="0"/>
    <n v="256"/>
    <n v="146"/>
    <n v="2173"/>
    <n v="2957"/>
    <n v="0"/>
    <n v="0"/>
    <n v="5"/>
  </r>
  <r>
    <x v="3"/>
    <x v="18"/>
    <x v="146"/>
    <x v="0"/>
    <n v="149"/>
    <n v="3"/>
    <n v="3"/>
    <n v="0"/>
    <n v="0"/>
    <n v="98"/>
    <n v="6"/>
    <n v="13"/>
    <n v="3"/>
    <n v="0"/>
    <n v="0"/>
    <n v="0"/>
    <n v="0"/>
    <n v="410"/>
    <n v="292"/>
    <n v="16"/>
    <n v="30"/>
    <n v="16"/>
    <n v="1425"/>
    <n v="722"/>
    <n v="40"/>
    <n v="157"/>
    <n v="122"/>
    <n v="1053"/>
    <n v="469"/>
    <n v="30"/>
    <n v="210"/>
    <n v="127"/>
    <n v="208"/>
    <n v="100"/>
    <n v="1"/>
    <n v="21"/>
    <n v="21"/>
    <n v="36"/>
    <n v="28"/>
    <n v="4"/>
    <n v="2"/>
    <n v="0"/>
    <n v="0"/>
    <n v="0"/>
    <n v="0"/>
    <n v="0"/>
    <n v="0"/>
    <n v="0"/>
    <n v="0"/>
    <n v="0"/>
    <n v="0"/>
    <n v="0"/>
    <n v="0"/>
    <n v="0"/>
    <n v="0"/>
    <n v="0"/>
    <n v="0"/>
    <n v="0"/>
    <n v="3"/>
    <n v="0"/>
    <n v="126"/>
    <n v="0"/>
    <n v="340"/>
    <n v="1046"/>
    <n v="652"/>
    <n v="155"/>
    <n v="30"/>
    <n v="8178"/>
    <n v="2662"/>
    <n v="0"/>
    <n v="54"/>
    <n v="773"/>
    <n v="2582"/>
    <n v="4391"/>
    <n v="0"/>
    <n v="0"/>
    <n v="9"/>
  </r>
  <r>
    <x v="3"/>
    <x v="21"/>
    <x v="147"/>
    <x v="0"/>
    <n v="96"/>
    <n v="0"/>
    <n v="0"/>
    <n v="0"/>
    <n v="0"/>
    <n v="60"/>
    <n v="1"/>
    <n v="9"/>
    <n v="3"/>
    <n v="0"/>
    <n v="0"/>
    <n v="0"/>
    <n v="0"/>
    <n v="349"/>
    <n v="276"/>
    <n v="7"/>
    <n v="13"/>
    <n v="2"/>
    <n v="1294"/>
    <n v="745"/>
    <n v="10"/>
    <n v="138"/>
    <n v="48"/>
    <n v="850"/>
    <n v="446"/>
    <n v="2"/>
    <n v="19"/>
    <n v="183"/>
    <n v="173"/>
    <n v="70"/>
    <n v="0"/>
    <n v="11"/>
    <n v="19"/>
    <n v="28"/>
    <n v="23"/>
    <n v="0"/>
    <n v="2"/>
    <n v="0"/>
    <n v="0"/>
    <n v="0"/>
    <n v="0"/>
    <n v="0"/>
    <n v="0"/>
    <n v="0"/>
    <n v="0"/>
    <n v="0"/>
    <n v="0"/>
    <n v="0"/>
    <n v="0"/>
    <n v="0"/>
    <n v="0"/>
    <n v="0"/>
    <n v="0"/>
    <n v="0"/>
    <n v="0"/>
    <n v="0"/>
    <n v="79"/>
    <n v="0"/>
    <n v="324"/>
    <n v="1064"/>
    <n v="630"/>
    <n v="132"/>
    <n v="26"/>
    <n v="4524"/>
    <n v="1462"/>
    <n v="0"/>
    <n v="6"/>
    <n v="72"/>
    <n v="1441"/>
    <n v="2818"/>
    <n v="0"/>
    <n v="0"/>
    <n v="0"/>
  </r>
  <r>
    <x v="3"/>
    <x v="26"/>
    <x v="148"/>
    <x v="0"/>
    <n v="110"/>
    <n v="1"/>
    <n v="1"/>
    <n v="0"/>
    <n v="0"/>
    <n v="74"/>
    <n v="12"/>
    <n v="1"/>
    <n v="2"/>
    <n v="4"/>
    <n v="4"/>
    <n v="0"/>
    <n v="0"/>
    <n v="478"/>
    <n v="370"/>
    <n v="59"/>
    <n v="1"/>
    <n v="3"/>
    <n v="0"/>
    <n v="0"/>
    <n v="0"/>
    <n v="0"/>
    <n v="0"/>
    <n v="1573"/>
    <n v="855"/>
    <n v="419"/>
    <n v="13"/>
    <n v="29"/>
    <n v="276"/>
    <n v="125"/>
    <n v="28"/>
    <n v="26"/>
    <n v="16"/>
    <n v="35"/>
    <n v="27"/>
    <n v="5"/>
    <n v="1"/>
    <n v="0"/>
    <n v="0"/>
    <n v="0"/>
    <n v="0"/>
    <n v="0"/>
    <n v="0"/>
    <n v="0"/>
    <n v="0"/>
    <n v="0"/>
    <n v="0"/>
    <n v="0"/>
    <n v="0"/>
    <n v="0"/>
    <n v="0"/>
    <n v="0"/>
    <n v="0"/>
    <n v="0"/>
    <n v="1"/>
    <n v="0"/>
    <n v="93"/>
    <n v="4"/>
    <n v="412"/>
    <n v="0"/>
    <n v="1085"/>
    <n v="194"/>
    <n v="28"/>
    <n v="5589"/>
    <n v="2308"/>
    <n v="0"/>
    <n v="592"/>
    <n v="162"/>
    <n v="1209"/>
    <n v="3429"/>
    <n v="3"/>
    <n v="0"/>
    <n v="0"/>
  </r>
  <r>
    <x v="3"/>
    <x v="20"/>
    <x v="149"/>
    <x v="0"/>
    <n v="37"/>
    <n v="0"/>
    <n v="0"/>
    <n v="1"/>
    <n v="1"/>
    <n v="24"/>
    <n v="1"/>
    <n v="3"/>
    <n v="1"/>
    <n v="1"/>
    <n v="1"/>
    <n v="0"/>
    <n v="0"/>
    <n v="131"/>
    <n v="89"/>
    <n v="10"/>
    <n v="2"/>
    <n v="5"/>
    <n v="843"/>
    <n v="512"/>
    <n v="22"/>
    <n v="59"/>
    <n v="20"/>
    <n v="362"/>
    <n v="191"/>
    <n v="9"/>
    <n v="59"/>
    <n v="21"/>
    <n v="75"/>
    <n v="28"/>
    <n v="3"/>
    <n v="5"/>
    <n v="6"/>
    <n v="12"/>
    <n v="8"/>
    <n v="1"/>
    <n v="1"/>
    <n v="0"/>
    <n v="0"/>
    <n v="0"/>
    <n v="0"/>
    <n v="0"/>
    <n v="0"/>
    <n v="0"/>
    <n v="0"/>
    <n v="0"/>
    <n v="0"/>
    <n v="0"/>
    <n v="0"/>
    <n v="0"/>
    <n v="0"/>
    <n v="0"/>
    <n v="0"/>
    <n v="0"/>
    <n v="0"/>
    <n v="1"/>
    <n v="31"/>
    <n v="1"/>
    <n v="110"/>
    <n v="718"/>
    <n v="263"/>
    <n v="56"/>
    <n v="10"/>
    <n v="2516"/>
    <n v="828"/>
    <n v="0"/>
    <n v="18"/>
    <n v="192"/>
    <n v="637"/>
    <n v="1537"/>
    <n v="0"/>
    <n v="0"/>
    <n v="0"/>
  </r>
  <r>
    <x v="3"/>
    <x v="20"/>
    <x v="149"/>
    <x v="0"/>
    <m/>
    <m/>
    <m/>
    <m/>
    <m/>
    <m/>
    <m/>
    <m/>
    <m/>
    <m/>
    <m/>
    <m/>
    <m/>
    <m/>
    <m/>
    <m/>
    <m/>
    <m/>
    <m/>
    <m/>
    <m/>
    <m/>
    <n v="1"/>
    <m/>
    <m/>
    <m/>
    <m/>
    <m/>
    <m/>
    <m/>
    <m/>
    <m/>
    <m/>
    <m/>
    <m/>
    <m/>
    <m/>
    <m/>
    <m/>
    <m/>
    <m/>
    <m/>
    <m/>
    <m/>
    <m/>
    <m/>
    <m/>
    <m/>
    <m/>
    <m/>
    <m/>
    <m/>
    <m/>
    <m/>
    <m/>
    <m/>
    <m/>
    <m/>
    <m/>
    <m/>
    <m/>
    <m/>
    <m/>
    <m/>
    <m/>
    <m/>
    <m/>
    <m/>
    <m/>
    <m/>
    <m/>
    <m/>
    <m/>
  </r>
  <r>
    <x v="3"/>
    <x v="21"/>
    <x v="150"/>
    <x v="0"/>
    <n v="57"/>
    <n v="0"/>
    <n v="0"/>
    <n v="2"/>
    <n v="1"/>
    <n v="35"/>
    <n v="3"/>
    <n v="4"/>
    <n v="0"/>
    <n v="1"/>
    <n v="1"/>
    <n v="0"/>
    <n v="0"/>
    <n v="103"/>
    <n v="70"/>
    <n v="7"/>
    <n v="9"/>
    <n v="0"/>
    <n v="775"/>
    <n v="409"/>
    <n v="54"/>
    <n v="97"/>
    <n v="5"/>
    <n v="447"/>
    <n v="225"/>
    <n v="4"/>
    <n v="95"/>
    <n v="5"/>
    <n v="101"/>
    <n v="43"/>
    <n v="17"/>
    <n v="6"/>
    <n v="3"/>
    <n v="12"/>
    <n v="8"/>
    <n v="0"/>
    <n v="0"/>
    <n v="0"/>
    <n v="0"/>
    <n v="0"/>
    <n v="0"/>
    <n v="0"/>
    <n v="0"/>
    <n v="1"/>
    <n v="0"/>
    <n v="0"/>
    <n v="0"/>
    <n v="0"/>
    <n v="0"/>
    <n v="0"/>
    <n v="0"/>
    <n v="0"/>
    <n v="0"/>
    <n v="0"/>
    <n v="0"/>
    <n v="1"/>
    <n v="48"/>
    <n v="1"/>
    <n v="83"/>
    <n v="580"/>
    <n v="331"/>
    <n v="71"/>
    <n v="10"/>
    <n v="3096"/>
    <n v="849"/>
    <n v="0"/>
    <n v="794"/>
    <n v="118"/>
    <n v="368"/>
    <n v="1634"/>
    <n v="0"/>
    <n v="0"/>
    <n v="2"/>
  </r>
  <r>
    <x v="3"/>
    <x v="24"/>
    <x v="151"/>
    <x v="0"/>
    <n v="23"/>
    <n v="2"/>
    <n v="1"/>
    <n v="0"/>
    <n v="0"/>
    <n v="11"/>
    <n v="0"/>
    <n v="6"/>
    <n v="0"/>
    <n v="0"/>
    <n v="0"/>
    <n v="0"/>
    <n v="0"/>
    <n v="100"/>
    <n v="62"/>
    <n v="6"/>
    <n v="11"/>
    <n v="5"/>
    <n v="313"/>
    <n v="139"/>
    <n v="2"/>
    <n v="54"/>
    <n v="32"/>
    <n v="289"/>
    <n v="119"/>
    <n v="0"/>
    <n v="80"/>
    <n v="31"/>
    <n v="32"/>
    <n v="12"/>
    <n v="0"/>
    <n v="3"/>
    <n v="8"/>
    <n v="5"/>
    <n v="4"/>
    <n v="1"/>
    <n v="0"/>
    <n v="0"/>
    <n v="0"/>
    <n v="0"/>
    <n v="1"/>
    <n v="0"/>
    <n v="0"/>
    <n v="0"/>
    <n v="0"/>
    <n v="0"/>
    <n v="0"/>
    <n v="0"/>
    <n v="0"/>
    <n v="0"/>
    <n v="0"/>
    <n v="0"/>
    <n v="0"/>
    <n v="0"/>
    <n v="1"/>
    <n v="0"/>
    <n v="17"/>
    <n v="0"/>
    <n v="72"/>
    <n v="208"/>
    <n v="175"/>
    <n v="19"/>
    <n v="4"/>
    <n v="1689"/>
    <n v="337"/>
    <n v="0"/>
    <n v="2"/>
    <n v="98"/>
    <n v="848"/>
    <n v="671"/>
    <n v="0"/>
    <n v="0"/>
    <n v="0"/>
  </r>
  <r>
    <x v="3"/>
    <x v="18"/>
    <x v="152"/>
    <x v="0"/>
    <n v="111"/>
    <n v="0"/>
    <n v="0"/>
    <n v="6"/>
    <n v="5"/>
    <n v="65"/>
    <n v="22"/>
    <n v="3"/>
    <n v="1"/>
    <n v="52"/>
    <n v="42"/>
    <n v="4"/>
    <n v="1"/>
    <n v="231"/>
    <n v="123"/>
    <n v="63"/>
    <n v="1"/>
    <n v="3"/>
    <n v="1415"/>
    <n v="578"/>
    <n v="385"/>
    <n v="32"/>
    <n v="55"/>
    <n v="1105"/>
    <n v="407"/>
    <n v="399"/>
    <n v="6"/>
    <n v="60"/>
    <n v="122"/>
    <n v="51"/>
    <n v="6"/>
    <n v="8"/>
    <n v="20"/>
    <n v="24"/>
    <n v="20"/>
    <n v="1"/>
    <n v="0"/>
    <n v="0"/>
    <n v="0"/>
    <n v="0"/>
    <n v="0"/>
    <n v="0"/>
    <n v="0"/>
    <n v="0"/>
    <n v="0"/>
    <n v="0"/>
    <n v="0"/>
    <n v="0"/>
    <n v="0"/>
    <n v="0"/>
    <n v="0"/>
    <n v="0"/>
    <n v="0"/>
    <n v="0"/>
    <n v="0"/>
    <n v="6"/>
    <n v="80"/>
    <n v="46"/>
    <n v="155"/>
    <n v="879"/>
    <n v="608"/>
    <n v="84"/>
    <n v="23"/>
    <n v="6144"/>
    <n v="1304"/>
    <n v="0"/>
    <n v="484"/>
    <n v="158"/>
    <n v="2733"/>
    <n v="2524"/>
    <n v="0"/>
    <n v="0"/>
    <n v="3"/>
  </r>
  <r>
    <x v="3"/>
    <x v="18"/>
    <x v="152"/>
    <x v="0"/>
    <m/>
    <m/>
    <m/>
    <m/>
    <m/>
    <m/>
    <m/>
    <m/>
    <m/>
    <m/>
    <m/>
    <m/>
    <m/>
    <m/>
    <m/>
    <m/>
    <m/>
    <m/>
    <m/>
    <m/>
    <m/>
    <m/>
    <n v="1"/>
    <m/>
    <m/>
    <m/>
    <m/>
    <m/>
    <m/>
    <m/>
    <m/>
    <m/>
    <m/>
    <m/>
    <m/>
    <m/>
    <m/>
    <m/>
    <m/>
    <m/>
    <m/>
    <m/>
    <m/>
    <m/>
    <m/>
    <m/>
    <m/>
    <m/>
    <m/>
    <m/>
    <m/>
    <m/>
    <m/>
    <m/>
    <m/>
    <m/>
    <m/>
    <m/>
    <m/>
    <m/>
    <m/>
    <m/>
    <m/>
    <n v="1"/>
    <m/>
    <m/>
    <m/>
    <m/>
    <m/>
    <m/>
    <m/>
    <m/>
    <m/>
  </r>
  <r>
    <x v="3"/>
    <x v="25"/>
    <x v="153"/>
    <x v="0"/>
    <n v="220"/>
    <n v="6"/>
    <n v="6"/>
    <n v="0"/>
    <n v="0"/>
    <n v="133"/>
    <n v="8"/>
    <n v="29"/>
    <n v="3"/>
    <n v="2"/>
    <n v="2"/>
    <n v="0"/>
    <n v="0"/>
    <n v="671"/>
    <n v="508"/>
    <n v="78"/>
    <n v="11"/>
    <n v="5"/>
    <n v="0"/>
    <n v="0"/>
    <n v="0"/>
    <n v="0"/>
    <n v="0"/>
    <n v="3352"/>
    <n v="1767"/>
    <n v="30"/>
    <n v="649"/>
    <n v="147"/>
    <n v="686"/>
    <n v="257"/>
    <n v="21"/>
    <n v="102"/>
    <n v="69"/>
    <n v="72"/>
    <n v="48"/>
    <n v="8"/>
    <n v="5"/>
    <n v="0"/>
    <n v="0"/>
    <n v="0"/>
    <n v="0"/>
    <n v="0"/>
    <n v="0"/>
    <n v="0"/>
    <n v="0"/>
    <n v="0"/>
    <n v="0"/>
    <n v="0"/>
    <n v="0"/>
    <n v="0"/>
    <n v="0"/>
    <n v="0"/>
    <n v="0"/>
    <n v="0"/>
    <n v="6"/>
    <n v="0"/>
    <n v="176"/>
    <n v="2"/>
    <n v="566"/>
    <n v="0"/>
    <n v="2438"/>
    <n v="459"/>
    <n v="58"/>
    <n v="13692"/>
    <n v="4427"/>
    <n v="0"/>
    <n v="165"/>
    <n v="1145"/>
    <n v="4246"/>
    <n v="7611"/>
    <n v="8"/>
    <n v="0"/>
    <n v="0"/>
  </r>
  <r>
    <x v="3"/>
    <x v="26"/>
    <x v="154"/>
    <x v="0"/>
    <n v="99"/>
    <n v="2"/>
    <n v="2"/>
    <n v="1"/>
    <n v="1"/>
    <n v="64"/>
    <n v="7"/>
    <n v="5"/>
    <n v="1"/>
    <n v="13"/>
    <n v="11"/>
    <n v="1"/>
    <n v="0"/>
    <n v="460"/>
    <n v="351"/>
    <n v="29"/>
    <n v="8"/>
    <n v="0"/>
    <n v="0"/>
    <n v="0"/>
    <n v="0"/>
    <n v="0"/>
    <n v="0"/>
    <n v="1356"/>
    <n v="786"/>
    <n v="105"/>
    <n v="90"/>
    <n v="21"/>
    <n v="348"/>
    <n v="151"/>
    <n v="33"/>
    <n v="31"/>
    <n v="11"/>
    <n v="42"/>
    <n v="23"/>
    <n v="4"/>
    <n v="2"/>
    <n v="0"/>
    <n v="0"/>
    <n v="0"/>
    <n v="0"/>
    <n v="0"/>
    <n v="0"/>
    <n v="0"/>
    <n v="0"/>
    <n v="0"/>
    <n v="0"/>
    <n v="0"/>
    <n v="0"/>
    <n v="0"/>
    <n v="0"/>
    <n v="0"/>
    <n v="0"/>
    <n v="0"/>
    <n v="2"/>
    <n v="1"/>
    <n v="82"/>
    <n v="12"/>
    <n v="417"/>
    <n v="0"/>
    <n v="1101"/>
    <n v="252"/>
    <n v="34"/>
    <n v="6310"/>
    <n v="2311"/>
    <n v="0"/>
    <n v="250"/>
    <n v="734"/>
    <n v="1036"/>
    <n v="3971"/>
    <n v="5"/>
    <n v="0"/>
    <n v="0"/>
  </r>
  <r>
    <x v="3"/>
    <x v="20"/>
    <x v="155"/>
    <x v="0"/>
    <n v="33"/>
    <n v="1"/>
    <n v="1"/>
    <n v="0"/>
    <n v="0"/>
    <n v="26"/>
    <n v="1"/>
    <n v="0"/>
    <n v="2"/>
    <n v="2"/>
    <n v="1"/>
    <n v="0"/>
    <n v="0"/>
    <n v="123"/>
    <n v="96"/>
    <n v="3"/>
    <n v="1"/>
    <n v="2"/>
    <n v="938"/>
    <n v="593"/>
    <n v="31"/>
    <n v="27"/>
    <n v="26"/>
    <n v="279"/>
    <n v="166"/>
    <n v="7"/>
    <n v="2"/>
    <n v="30"/>
    <n v="152"/>
    <n v="65"/>
    <n v="8"/>
    <n v="7"/>
    <n v="15"/>
    <n v="18"/>
    <n v="11"/>
    <n v="1"/>
    <n v="1"/>
    <n v="1"/>
    <n v="0"/>
    <n v="0"/>
    <n v="0"/>
    <n v="0"/>
    <n v="0"/>
    <n v="0"/>
    <n v="0"/>
    <n v="0"/>
    <n v="0"/>
    <n v="0"/>
    <n v="0"/>
    <n v="0"/>
    <n v="0"/>
    <n v="0"/>
    <n v="0"/>
    <n v="0"/>
    <n v="1"/>
    <n v="0"/>
    <n v="30"/>
    <n v="1"/>
    <n v="113"/>
    <n v="813"/>
    <n v="230"/>
    <n v="105"/>
    <n v="15"/>
    <n v="2583"/>
    <n v="865"/>
    <n v="0"/>
    <n v="27"/>
    <n v="42"/>
    <n v="712"/>
    <n v="1624"/>
    <n v="0"/>
    <n v="0"/>
    <n v="0"/>
  </r>
  <r>
    <x v="3"/>
    <x v="20"/>
    <x v="155"/>
    <x v="0"/>
    <m/>
    <m/>
    <m/>
    <m/>
    <m/>
    <m/>
    <m/>
    <m/>
    <m/>
    <m/>
    <m/>
    <m/>
    <m/>
    <m/>
    <m/>
    <m/>
    <m/>
    <m/>
    <m/>
    <m/>
    <m/>
    <m/>
    <m/>
    <n v="1"/>
    <m/>
    <m/>
    <m/>
    <n v="1"/>
    <m/>
    <m/>
    <m/>
    <m/>
    <m/>
    <m/>
    <m/>
    <m/>
    <m/>
    <m/>
    <m/>
    <m/>
    <m/>
    <m/>
    <m/>
    <m/>
    <m/>
    <m/>
    <m/>
    <m/>
    <m/>
    <m/>
    <m/>
    <m/>
    <m/>
    <m/>
    <m/>
    <m/>
    <m/>
    <m/>
    <m/>
    <m/>
    <m/>
    <m/>
    <m/>
    <n v="2"/>
    <m/>
    <m/>
    <m/>
    <m/>
    <m/>
    <m/>
    <m/>
    <m/>
    <m/>
  </r>
  <r>
    <x v="3"/>
    <x v="22"/>
    <x v="156"/>
    <x v="0"/>
    <n v="172"/>
    <n v="1"/>
    <n v="1"/>
    <n v="0"/>
    <n v="0"/>
    <n v="104"/>
    <n v="7"/>
    <n v="15"/>
    <n v="0"/>
    <n v="0"/>
    <n v="0"/>
    <n v="0"/>
    <n v="0"/>
    <n v="370"/>
    <n v="279"/>
    <n v="16"/>
    <n v="16"/>
    <n v="2"/>
    <n v="0"/>
    <n v="0"/>
    <n v="0"/>
    <n v="0"/>
    <n v="0"/>
    <n v="2184"/>
    <n v="1317"/>
    <n v="57"/>
    <n v="279"/>
    <n v="23"/>
    <n v="709"/>
    <n v="348"/>
    <n v="17"/>
    <n v="120"/>
    <n v="2"/>
    <n v="40"/>
    <n v="28"/>
    <n v="1"/>
    <n v="2"/>
    <n v="0"/>
    <n v="0"/>
    <n v="0"/>
    <n v="0"/>
    <n v="0"/>
    <n v="0"/>
    <n v="0"/>
    <n v="0"/>
    <n v="0"/>
    <n v="0"/>
    <n v="0"/>
    <n v="0"/>
    <n v="0"/>
    <n v="0"/>
    <n v="0"/>
    <n v="0"/>
    <n v="0"/>
    <n v="1"/>
    <n v="0"/>
    <n v="144"/>
    <n v="0"/>
    <n v="328"/>
    <n v="0"/>
    <n v="1755"/>
    <n v="532"/>
    <n v="37"/>
    <n v="11189"/>
    <n v="4450"/>
    <n v="0"/>
    <n v="165"/>
    <n v="3264"/>
    <n v="188"/>
    <n v="7062"/>
    <n v="12"/>
    <n v="0"/>
    <n v="0"/>
  </r>
  <r>
    <x v="3"/>
    <x v="24"/>
    <x v="157"/>
    <x v="0"/>
    <n v="165"/>
    <n v="8"/>
    <n v="8"/>
    <n v="1"/>
    <n v="1"/>
    <n v="108"/>
    <n v="4"/>
    <n v="12"/>
    <n v="8"/>
    <n v="2"/>
    <n v="2"/>
    <n v="0"/>
    <n v="0"/>
    <n v="620"/>
    <n v="458"/>
    <n v="23"/>
    <n v="50"/>
    <n v="11"/>
    <n v="1916"/>
    <n v="1063"/>
    <n v="16"/>
    <n v="261"/>
    <n v="76"/>
    <n v="1047"/>
    <n v="539"/>
    <n v="9"/>
    <n v="51"/>
    <n v="188"/>
    <n v="242"/>
    <n v="112"/>
    <n v="5"/>
    <n v="9"/>
    <n v="37"/>
    <n v="81"/>
    <n v="61"/>
    <n v="3"/>
    <n v="4"/>
    <n v="2"/>
    <n v="0"/>
    <n v="0"/>
    <n v="0"/>
    <n v="0"/>
    <n v="0"/>
    <n v="0"/>
    <n v="0"/>
    <n v="0"/>
    <n v="0"/>
    <n v="0"/>
    <n v="0"/>
    <n v="0"/>
    <n v="0"/>
    <n v="0"/>
    <n v="0"/>
    <n v="0"/>
    <n v="8"/>
    <n v="1"/>
    <n v="138"/>
    <n v="2"/>
    <n v="522"/>
    <n v="1486"/>
    <n v="757"/>
    <n v="184"/>
    <n v="72"/>
    <n v="6597"/>
    <n v="1918"/>
    <n v="0"/>
    <n v="50"/>
    <n v="142"/>
    <n v="2596"/>
    <n v="3497"/>
    <n v="2"/>
    <n v="1"/>
    <n v="12"/>
  </r>
  <r>
    <x v="4"/>
    <x v="27"/>
    <x v="158"/>
    <x v="0"/>
    <n v="82"/>
    <n v="3"/>
    <n v="3"/>
    <n v="0"/>
    <n v="0"/>
    <n v="66"/>
    <n v="4"/>
    <n v="2"/>
    <n v="1"/>
    <n v="0"/>
    <n v="0"/>
    <n v="0"/>
    <n v="0"/>
    <n v="361"/>
    <n v="311"/>
    <n v="19"/>
    <n v="7"/>
    <n v="2"/>
    <n v="580"/>
    <n v="394"/>
    <n v="18"/>
    <n v="51"/>
    <n v="8"/>
    <n v="673"/>
    <n v="499"/>
    <n v="5"/>
    <n v="75"/>
    <n v="20"/>
    <n v="74"/>
    <n v="48"/>
    <n v="0"/>
    <n v="9"/>
    <n v="2"/>
    <n v="31"/>
    <n v="29"/>
    <n v="0"/>
    <n v="0"/>
    <n v="0"/>
    <n v="0"/>
    <n v="0"/>
    <n v="0"/>
    <n v="0"/>
    <n v="0"/>
    <n v="0"/>
    <n v="0"/>
    <n v="0"/>
    <n v="0"/>
    <n v="0"/>
    <n v="0"/>
    <n v="0"/>
    <n v="0"/>
    <n v="0"/>
    <n v="0"/>
    <n v="0"/>
    <n v="3"/>
    <n v="0"/>
    <n v="74"/>
    <n v="0"/>
    <n v="329"/>
    <n v="482"/>
    <n v="568"/>
    <n v="62"/>
    <n v="31"/>
    <n v="2491"/>
    <n v="1407"/>
    <n v="0"/>
    <n v="25"/>
    <n v="418"/>
    <n v="121"/>
    <n v="1854"/>
    <n v="0"/>
    <n v="0"/>
    <n v="10"/>
  </r>
  <r>
    <x v="4"/>
    <x v="28"/>
    <x v="159"/>
    <x v="0"/>
    <n v="73"/>
    <n v="0"/>
    <n v="0"/>
    <n v="0"/>
    <n v="0"/>
    <n v="57"/>
    <n v="2"/>
    <n v="3"/>
    <n v="0"/>
    <n v="3"/>
    <n v="2"/>
    <n v="0"/>
    <n v="0"/>
    <n v="261"/>
    <n v="213"/>
    <n v="9"/>
    <n v="11"/>
    <n v="0"/>
    <n v="899"/>
    <n v="537"/>
    <n v="20"/>
    <n v="105"/>
    <n v="5"/>
    <n v="507"/>
    <n v="287"/>
    <n v="7"/>
    <n v="80"/>
    <n v="29"/>
    <n v="140"/>
    <n v="69"/>
    <n v="1"/>
    <n v="18"/>
    <n v="0"/>
    <n v="20"/>
    <n v="16"/>
    <n v="2"/>
    <n v="0"/>
    <n v="0"/>
    <n v="0"/>
    <n v="0"/>
    <n v="0"/>
    <n v="0"/>
    <n v="0"/>
    <n v="0"/>
    <n v="0"/>
    <n v="0"/>
    <n v="0"/>
    <n v="0"/>
    <n v="0"/>
    <n v="0"/>
    <n v="0"/>
    <n v="0"/>
    <n v="0"/>
    <n v="0"/>
    <n v="0"/>
    <n v="0"/>
    <n v="66"/>
    <n v="3"/>
    <n v="233"/>
    <n v="735"/>
    <n v="375"/>
    <n v="114"/>
    <n v="18"/>
    <n v="3284"/>
    <n v="1250"/>
    <n v="0"/>
    <n v="23"/>
    <n v="732"/>
    <n v="288"/>
    <n v="2098"/>
    <n v="0"/>
    <n v="0"/>
    <n v="5"/>
  </r>
  <r>
    <x v="4"/>
    <x v="27"/>
    <x v="160"/>
    <x v="0"/>
    <n v="81"/>
    <n v="1"/>
    <n v="1"/>
    <n v="1"/>
    <n v="1"/>
    <n v="66"/>
    <m/>
    <n v="8"/>
    <n v="1"/>
    <n v="4"/>
    <m/>
    <m/>
    <m/>
    <n v="631"/>
    <n v="559"/>
    <n v="20"/>
    <m/>
    <n v="8"/>
    <m/>
    <n v="519"/>
    <n v="12"/>
    <n v="53"/>
    <n v="22"/>
    <n v="1189"/>
    <n v="929"/>
    <m/>
    <m/>
    <n v="31"/>
    <m/>
    <n v="94"/>
    <m/>
    <n v="17"/>
    <m/>
    <m/>
    <m/>
    <n v="1"/>
    <m/>
    <m/>
    <m/>
    <m/>
    <m/>
    <m/>
    <m/>
    <m/>
    <m/>
    <m/>
    <m/>
    <m/>
    <m/>
    <m/>
    <m/>
    <m/>
    <m/>
    <m/>
    <n v="1"/>
    <n v="1"/>
    <n v="71"/>
    <m/>
    <n v="584"/>
    <n v="596"/>
    <m/>
    <m/>
    <n v="28"/>
    <n v="4402"/>
    <n v="2565"/>
    <m/>
    <n v="28"/>
    <n v="678"/>
    <m/>
    <n v="3372"/>
    <m/>
    <m/>
    <n v="11"/>
  </r>
  <r>
    <x v="4"/>
    <x v="29"/>
    <x v="161"/>
    <x v="0"/>
    <n v="86"/>
    <n v="0"/>
    <n v="0"/>
    <n v="0"/>
    <n v="0"/>
    <n v="52"/>
    <n v="5"/>
    <n v="8"/>
    <n v="3"/>
    <n v="0"/>
    <n v="0"/>
    <n v="0"/>
    <n v="0"/>
    <n v="211"/>
    <n v="153"/>
    <n v="12"/>
    <n v="7"/>
    <n v="0"/>
    <n v="0"/>
    <n v="0"/>
    <n v="0"/>
    <n v="0"/>
    <n v="0"/>
    <n v="749"/>
    <n v="423"/>
    <n v="3"/>
    <n v="99"/>
    <n v="27"/>
    <n v="193"/>
    <n v="76"/>
    <n v="3"/>
    <n v="42"/>
    <n v="2"/>
    <n v="8"/>
    <n v="7"/>
    <n v="0"/>
    <n v="0"/>
    <n v="0"/>
    <n v="0"/>
    <n v="0"/>
    <n v="0"/>
    <n v="0"/>
    <n v="0"/>
    <n v="0"/>
    <n v="0"/>
    <n v="0"/>
    <n v="0"/>
    <n v="0"/>
    <n v="0"/>
    <n v="0"/>
    <n v="0"/>
    <n v="0"/>
    <n v="0"/>
    <n v="0"/>
    <n v="0"/>
    <n v="0"/>
    <n v="68"/>
    <n v="0"/>
    <n v="188"/>
    <n v="0"/>
    <n v="601"/>
    <n v="134"/>
    <n v="7"/>
    <n v="3527"/>
    <n v="1208"/>
    <n v="0"/>
    <n v="37"/>
    <n v="878"/>
    <n v="170"/>
    <n v="2265"/>
    <n v="6"/>
    <n v="0"/>
    <n v="0"/>
  </r>
  <r>
    <x v="4"/>
    <x v="29"/>
    <x v="162"/>
    <x v="0"/>
    <n v="110"/>
    <n v="0"/>
    <n v="0"/>
    <n v="3"/>
    <n v="3"/>
    <n v="84"/>
    <n v="0"/>
    <n v="4"/>
    <n v="1"/>
    <n v="105"/>
    <n v="79"/>
    <n v="4"/>
    <n v="4"/>
    <n v="539"/>
    <n v="437"/>
    <n v="9"/>
    <n v="30"/>
    <n v="1"/>
    <n v="0"/>
    <n v="0"/>
    <n v="0"/>
    <n v="0"/>
    <n v="0"/>
    <n v="1862"/>
    <n v="1260"/>
    <n v="10"/>
    <n v="239"/>
    <n v="18"/>
    <n v="403"/>
    <n v="197"/>
    <n v="2"/>
    <n v="51"/>
    <n v="14"/>
    <n v="80"/>
    <n v="63"/>
    <n v="3"/>
    <n v="0"/>
    <n v="0"/>
    <n v="0"/>
    <n v="0"/>
    <n v="0"/>
    <n v="0"/>
    <n v="0"/>
    <n v="0"/>
    <n v="0"/>
    <n v="0"/>
    <n v="0"/>
    <n v="0"/>
    <n v="0"/>
    <n v="0"/>
    <n v="0"/>
    <n v="0"/>
    <n v="0"/>
    <n v="0"/>
    <n v="0"/>
    <n v="3"/>
    <n v="103"/>
    <n v="92"/>
    <n v="492"/>
    <n v="0"/>
    <n v="1560"/>
    <n v="320"/>
    <n v="75"/>
    <n v="7329"/>
    <n v="3409"/>
    <n v="0"/>
    <n v="48"/>
    <n v="1388"/>
    <n v="310"/>
    <n v="5286"/>
    <n v="5"/>
    <n v="0"/>
    <n v="0"/>
  </r>
  <r>
    <x v="4"/>
    <x v="29"/>
    <x v="162"/>
    <x v="0"/>
    <m/>
    <m/>
    <m/>
    <m/>
    <m/>
    <m/>
    <m/>
    <m/>
    <m/>
    <m/>
    <m/>
    <m/>
    <m/>
    <m/>
    <m/>
    <m/>
    <m/>
    <m/>
    <m/>
    <m/>
    <m/>
    <n v="1"/>
    <m/>
    <m/>
    <m/>
    <m/>
    <m/>
    <m/>
    <m/>
    <m/>
    <m/>
    <m/>
    <m/>
    <m/>
    <m/>
    <m/>
    <m/>
    <m/>
    <m/>
    <m/>
    <m/>
    <m/>
    <m/>
    <m/>
    <m/>
    <m/>
    <m/>
    <m/>
    <m/>
    <m/>
    <m/>
    <m/>
    <m/>
    <m/>
    <m/>
    <m/>
    <m/>
    <m/>
    <m/>
    <m/>
    <m/>
    <m/>
    <m/>
    <m/>
    <m/>
    <m/>
    <m/>
    <m/>
    <m/>
    <m/>
    <m/>
    <m/>
    <m/>
  </r>
  <r>
    <x v="4"/>
    <x v="27"/>
    <x v="163"/>
    <x v="0"/>
    <n v="164"/>
    <n v="4"/>
    <n v="4"/>
    <n v="0"/>
    <n v="0"/>
    <n v="116"/>
    <n v="11"/>
    <n v="8"/>
    <n v="1"/>
    <n v="3"/>
    <n v="3"/>
    <n v="0"/>
    <n v="0"/>
    <n v="925"/>
    <n v="819"/>
    <n v="44"/>
    <n v="11"/>
    <n v="3"/>
    <n v="1448"/>
    <n v="1002"/>
    <n v="59"/>
    <n v="84"/>
    <n v="18"/>
    <n v="1501"/>
    <n v="1040"/>
    <n v="85"/>
    <n v="87"/>
    <n v="31"/>
    <n v="260"/>
    <n v="138"/>
    <n v="15"/>
    <n v="13"/>
    <n v="14"/>
    <n v="75"/>
    <n v="65"/>
    <n v="5"/>
    <n v="0"/>
    <n v="0"/>
    <n v="0"/>
    <n v="0"/>
    <n v="0"/>
    <n v="0"/>
    <n v="0"/>
    <n v="0"/>
    <n v="0"/>
    <n v="0"/>
    <n v="0"/>
    <n v="0"/>
    <n v="0"/>
    <n v="0"/>
    <n v="0"/>
    <n v="0"/>
    <n v="0"/>
    <n v="0"/>
    <n v="4"/>
    <n v="0"/>
    <n v="140"/>
    <n v="3"/>
    <n v="858"/>
    <n v="1257"/>
    <n v="1272"/>
    <n v="208"/>
    <n v="69"/>
    <n v="6065"/>
    <n v="2801"/>
    <n v="0"/>
    <n v="171"/>
    <n v="1006"/>
    <n v="330"/>
    <n v="4335"/>
    <n v="1"/>
    <n v="0"/>
    <n v="30"/>
  </r>
  <r>
    <x v="4"/>
    <x v="28"/>
    <x v="164"/>
    <x v="0"/>
    <n v="60"/>
    <n v="1"/>
    <n v="1"/>
    <n v="0"/>
    <n v="0"/>
    <n v="45"/>
    <n v="2"/>
    <n v="1"/>
    <n v="0"/>
    <n v="4"/>
    <n v="4"/>
    <n v="0"/>
    <n v="0"/>
    <n v="319"/>
    <n v="273"/>
    <n v="7"/>
    <n v="14"/>
    <n v="4"/>
    <n v="755"/>
    <n v="481"/>
    <n v="7"/>
    <n v="50"/>
    <n v="13"/>
    <n v="538"/>
    <n v="333"/>
    <n v="2"/>
    <n v="59"/>
    <n v="29"/>
    <n v="92"/>
    <n v="40"/>
    <n v="1"/>
    <n v="12"/>
    <n v="0"/>
    <n v="34"/>
    <n v="28"/>
    <n v="0"/>
    <n v="0"/>
    <n v="0"/>
    <n v="0"/>
    <n v="0"/>
    <n v="0"/>
    <n v="0"/>
    <n v="0"/>
    <n v="0"/>
    <n v="0"/>
    <n v="0"/>
    <n v="0"/>
    <n v="0"/>
    <n v="0"/>
    <n v="0"/>
    <n v="0"/>
    <n v="0"/>
    <n v="0"/>
    <n v="0"/>
    <n v="1"/>
    <n v="0"/>
    <n v="55"/>
    <n v="4"/>
    <n v="293"/>
    <n v="669"/>
    <n v="439"/>
    <n v="69"/>
    <n v="34"/>
    <n v="2873"/>
    <n v="1145"/>
    <n v="0"/>
    <n v="15"/>
    <n v="470"/>
    <n v="307"/>
    <n v="1949"/>
    <n v="0"/>
    <n v="0"/>
    <n v="3"/>
  </r>
  <r>
    <x v="4"/>
    <x v="29"/>
    <x v="165"/>
    <x v="0"/>
    <n v="112"/>
    <n v="1"/>
    <n v="1"/>
    <n v="1"/>
    <n v="1"/>
    <n v="82"/>
    <n v="1"/>
    <n v="8"/>
    <n v="3"/>
    <n v="9"/>
    <n v="8"/>
    <n v="0"/>
    <n v="0"/>
    <n v="500"/>
    <n v="421"/>
    <n v="19"/>
    <n v="19"/>
    <n v="7"/>
    <n v="0"/>
    <n v="0"/>
    <n v="0"/>
    <n v="0"/>
    <n v="0"/>
    <n v="1586"/>
    <n v="1032"/>
    <n v="14"/>
    <n v="186"/>
    <n v="84"/>
    <n v="318"/>
    <n v="147"/>
    <n v="5"/>
    <n v="45"/>
    <n v="8"/>
    <n v="54"/>
    <n v="48"/>
    <n v="1"/>
    <n v="0"/>
    <n v="0"/>
    <n v="0"/>
    <n v="0"/>
    <n v="0"/>
    <n v="0"/>
    <n v="0"/>
    <n v="0"/>
    <n v="0"/>
    <n v="0"/>
    <n v="0"/>
    <n v="0"/>
    <n v="0"/>
    <n v="0"/>
    <n v="0"/>
    <n v="0"/>
    <n v="0"/>
    <n v="0"/>
    <n v="1"/>
    <n v="1"/>
    <n v="97"/>
    <n v="9"/>
    <n v="451"/>
    <n v="0"/>
    <n v="1272"/>
    <n v="241"/>
    <n v="51"/>
    <n v="6036"/>
    <n v="2755"/>
    <n v="0"/>
    <n v="50"/>
    <n v="1273"/>
    <n v="389"/>
    <n v="4113"/>
    <n v="9"/>
    <n v="0"/>
    <n v="0"/>
  </r>
  <r>
    <x v="4"/>
    <x v="29"/>
    <x v="165"/>
    <x v="0"/>
    <m/>
    <m/>
    <m/>
    <m/>
    <m/>
    <m/>
    <m/>
    <m/>
    <m/>
    <m/>
    <m/>
    <m/>
    <m/>
    <m/>
    <m/>
    <m/>
    <m/>
    <m/>
    <m/>
    <m/>
    <m/>
    <m/>
    <m/>
    <n v="2"/>
    <m/>
    <m/>
    <m/>
    <n v="1"/>
    <m/>
    <m/>
    <m/>
    <m/>
    <m/>
    <m/>
    <m/>
    <m/>
    <m/>
    <m/>
    <m/>
    <m/>
    <m/>
    <m/>
    <m/>
    <m/>
    <m/>
    <m/>
    <m/>
    <m/>
    <m/>
    <m/>
    <m/>
    <m/>
    <m/>
    <m/>
    <m/>
    <m/>
    <m/>
    <m/>
    <m/>
    <n v="1"/>
    <m/>
    <m/>
    <m/>
    <n v="3"/>
    <m/>
    <m/>
    <m/>
    <m/>
    <m/>
    <n v="1"/>
    <m/>
    <m/>
    <m/>
  </r>
  <r>
    <x v="4"/>
    <x v="28"/>
    <x v="166"/>
    <x v="0"/>
    <n v="86"/>
    <n v="7"/>
    <n v="6"/>
    <n v="1"/>
    <n v="1"/>
    <n v="66"/>
    <n v="3"/>
    <n v="3"/>
    <n v="1"/>
    <n v="22"/>
    <n v="19"/>
    <n v="0"/>
    <n v="0"/>
    <n v="403"/>
    <n v="333"/>
    <n v="13"/>
    <n v="10"/>
    <n v="5"/>
    <n v="1088"/>
    <n v="635"/>
    <n v="15"/>
    <n v="107"/>
    <n v="32"/>
    <n v="645"/>
    <n v="362"/>
    <n v="6"/>
    <n v="107"/>
    <n v="26"/>
    <n v="206"/>
    <n v="92"/>
    <n v="1"/>
    <n v="20"/>
    <n v="7"/>
    <n v="113"/>
    <n v="96"/>
    <n v="2"/>
    <n v="0"/>
    <n v="1"/>
    <n v="0"/>
    <n v="0"/>
    <n v="0"/>
    <n v="0"/>
    <n v="0"/>
    <n v="0"/>
    <n v="0"/>
    <n v="0"/>
    <n v="0"/>
    <n v="0"/>
    <n v="0"/>
    <n v="0"/>
    <n v="0"/>
    <n v="0"/>
    <n v="0"/>
    <n v="0"/>
    <n v="6"/>
    <n v="1"/>
    <n v="75"/>
    <n v="21"/>
    <n v="371"/>
    <n v="895"/>
    <n v="491"/>
    <n v="161"/>
    <n v="109"/>
    <n v="3591"/>
    <n v="1253"/>
    <n v="0"/>
    <n v="25"/>
    <n v="768"/>
    <n v="276"/>
    <n v="2341"/>
    <n v="2"/>
    <n v="0"/>
    <n v="6"/>
  </r>
  <r>
    <x v="4"/>
    <x v="28"/>
    <x v="166"/>
    <x v="0"/>
    <m/>
    <m/>
    <m/>
    <m/>
    <m/>
    <m/>
    <m/>
    <m/>
    <m/>
    <m/>
    <m/>
    <m/>
    <m/>
    <m/>
    <m/>
    <m/>
    <m/>
    <m/>
    <m/>
    <m/>
    <m/>
    <m/>
    <n v="1"/>
    <m/>
    <m/>
    <m/>
    <m/>
    <m/>
    <m/>
    <m/>
    <m/>
    <m/>
    <m/>
    <m/>
    <m/>
    <m/>
    <m/>
    <m/>
    <m/>
    <m/>
    <m/>
    <m/>
    <m/>
    <m/>
    <m/>
    <m/>
    <m/>
    <m/>
    <m/>
    <m/>
    <m/>
    <m/>
    <m/>
    <m/>
    <m/>
    <m/>
    <m/>
    <m/>
    <m/>
    <m/>
    <m/>
    <m/>
    <m/>
    <n v="1"/>
    <m/>
    <m/>
    <m/>
    <m/>
    <m/>
    <m/>
    <m/>
    <m/>
    <m/>
  </r>
  <r>
    <x v="4"/>
    <x v="30"/>
    <x v="167"/>
    <x v="0"/>
    <n v="136"/>
    <n v="2"/>
    <n v="2"/>
    <n v="0"/>
    <n v="0"/>
    <n v="108"/>
    <n v="2"/>
    <n v="2"/>
    <n v="2"/>
    <n v="0"/>
    <n v="0"/>
    <n v="0"/>
    <n v="0"/>
    <n v="665"/>
    <n v="569"/>
    <n v="49"/>
    <n v="4"/>
    <n v="5"/>
    <n v="968"/>
    <n v="665"/>
    <n v="22"/>
    <n v="57"/>
    <n v="28"/>
    <n v="904"/>
    <n v="638"/>
    <n v="41"/>
    <n v="11"/>
    <n v="77"/>
    <n v="104"/>
    <n v="54"/>
    <n v="4"/>
    <n v="4"/>
    <n v="8"/>
    <n v="26"/>
    <n v="22"/>
    <n v="0"/>
    <n v="0"/>
    <n v="0"/>
    <n v="0"/>
    <n v="0"/>
    <n v="0"/>
    <n v="0"/>
    <n v="0"/>
    <n v="0"/>
    <n v="0"/>
    <n v="0"/>
    <n v="0"/>
    <n v="0"/>
    <n v="0"/>
    <n v="0"/>
    <n v="0"/>
    <n v="0"/>
    <n v="0"/>
    <n v="0"/>
    <n v="2"/>
    <n v="0"/>
    <n v="125"/>
    <n v="0"/>
    <n v="602"/>
    <n v="844"/>
    <n v="769"/>
    <n v="86"/>
    <n v="25"/>
    <n v="3868"/>
    <n v="1791"/>
    <n v="0"/>
    <n v="110"/>
    <n v="568"/>
    <n v="338"/>
    <n v="2753"/>
    <n v="1"/>
    <n v="0"/>
    <n v="11"/>
  </r>
  <r>
    <x v="4"/>
    <x v="27"/>
    <x v="168"/>
    <x v="0"/>
    <n v="107"/>
    <n v="3"/>
    <n v="3"/>
    <n v="0"/>
    <n v="0"/>
    <n v="92"/>
    <n v="4"/>
    <n v="0"/>
    <n v="1"/>
    <n v="7"/>
    <n v="2"/>
    <n v="0"/>
    <n v="1"/>
    <n v="424"/>
    <n v="390"/>
    <n v="19"/>
    <n v="2"/>
    <n v="1"/>
    <n v="0"/>
    <n v="0"/>
    <n v="0"/>
    <n v="0"/>
    <n v="0"/>
    <n v="1200"/>
    <n v="973"/>
    <n v="40"/>
    <n v="20"/>
    <n v="64"/>
    <n v="216"/>
    <n v="151"/>
    <n v="4"/>
    <n v="12"/>
    <n v="6"/>
    <n v="25"/>
    <n v="18"/>
    <n v="0"/>
    <n v="0"/>
    <n v="1"/>
    <n v="0"/>
    <n v="0"/>
    <n v="0"/>
    <n v="0"/>
    <n v="0"/>
    <n v="0"/>
    <n v="0"/>
    <n v="0"/>
    <n v="0"/>
    <n v="0"/>
    <n v="0"/>
    <n v="0"/>
    <n v="0"/>
    <n v="0"/>
    <n v="0"/>
    <n v="0"/>
    <n v="3"/>
    <n v="0"/>
    <n v="100"/>
    <n v="6"/>
    <n v="399"/>
    <n v="0"/>
    <n v="1059"/>
    <n v="189"/>
    <n v="24"/>
    <n v="3734"/>
    <n v="2462"/>
    <n v="0"/>
    <n v="84"/>
    <n v="276"/>
    <n v="210"/>
    <n v="3073"/>
    <n v="10"/>
    <n v="0"/>
    <n v="1"/>
  </r>
  <r>
    <x v="4"/>
    <x v="30"/>
    <x v="169"/>
    <x v="0"/>
    <n v="65"/>
    <n v="0"/>
    <n v="0"/>
    <n v="0"/>
    <n v="0"/>
    <n v="47"/>
    <n v="0"/>
    <n v="5"/>
    <n v="3"/>
    <n v="5"/>
    <n v="2"/>
    <n v="0"/>
    <n v="0"/>
    <n v="477"/>
    <n v="399"/>
    <n v="13"/>
    <n v="18"/>
    <n v="14"/>
    <n v="737"/>
    <n v="437"/>
    <n v="12"/>
    <n v="87"/>
    <n v="31"/>
    <n v="911"/>
    <n v="553"/>
    <n v="0"/>
    <n v="17"/>
    <n v="179"/>
    <n v="112"/>
    <n v="54"/>
    <n v="0"/>
    <n v="16"/>
    <n v="3"/>
    <n v="10"/>
    <n v="5"/>
    <n v="0"/>
    <n v="0"/>
    <n v="0"/>
    <n v="0"/>
    <n v="0"/>
    <n v="0"/>
    <n v="0"/>
    <n v="0"/>
    <n v="0"/>
    <n v="0"/>
    <n v="0"/>
    <n v="0"/>
    <n v="0"/>
    <n v="0"/>
    <n v="0"/>
    <n v="0"/>
    <n v="0"/>
    <n v="0"/>
    <n v="0"/>
    <n v="0"/>
    <n v="0"/>
    <n v="56"/>
    <n v="3"/>
    <n v="428"/>
    <n v="588"/>
    <n v="699"/>
    <n v="88"/>
    <n v="8"/>
    <n v="4108"/>
    <n v="1573"/>
    <n v="0"/>
    <n v="15"/>
    <n v="590"/>
    <n v="777"/>
    <n v="2571"/>
    <n v="0"/>
    <n v="0"/>
    <n v="4"/>
  </r>
  <r>
    <x v="4"/>
    <x v="30"/>
    <x v="170"/>
    <x v="0"/>
    <n v="196"/>
    <n v="5"/>
    <n v="3"/>
    <n v="2"/>
    <n v="2"/>
    <n v="142"/>
    <n v="10"/>
    <n v="15"/>
    <n v="3"/>
    <n v="41"/>
    <n v="36"/>
    <n v="1"/>
    <n v="0"/>
    <n v="1086"/>
    <n v="898"/>
    <n v="91"/>
    <n v="18"/>
    <n v="10"/>
    <n v="1966"/>
    <n v="1216"/>
    <n v="60"/>
    <n v="223"/>
    <n v="55"/>
    <n v="1610"/>
    <n v="1009"/>
    <n v="24"/>
    <n v="153"/>
    <n v="161"/>
    <n v="235"/>
    <n v="102"/>
    <n v="2"/>
    <n v="37"/>
    <n v="8"/>
    <n v="53"/>
    <n v="47"/>
    <n v="2"/>
    <n v="0"/>
    <n v="0"/>
    <n v="0"/>
    <n v="0"/>
    <n v="0"/>
    <n v="0"/>
    <n v="0"/>
    <n v="0"/>
    <n v="0"/>
    <n v="0"/>
    <n v="0"/>
    <n v="0"/>
    <n v="0"/>
    <n v="0"/>
    <n v="0"/>
    <n v="0"/>
    <n v="0"/>
    <n v="0"/>
    <n v="5"/>
    <n v="2"/>
    <n v="161"/>
    <n v="39"/>
    <n v="956"/>
    <n v="1586"/>
    <n v="1244"/>
    <n v="179"/>
    <n v="51"/>
    <n v="7178"/>
    <n v="2922"/>
    <n v="0"/>
    <n v="153"/>
    <n v="1528"/>
    <n v="668"/>
    <n v="4615"/>
    <n v="0"/>
    <n v="0"/>
    <n v="17"/>
  </r>
  <r>
    <x v="4"/>
    <x v="30"/>
    <x v="170"/>
    <x v="0"/>
    <m/>
    <m/>
    <m/>
    <m/>
    <m/>
    <m/>
    <m/>
    <m/>
    <m/>
    <m/>
    <m/>
    <m/>
    <m/>
    <n v="1"/>
    <n v="1"/>
    <m/>
    <m/>
    <m/>
    <m/>
    <m/>
    <m/>
    <m/>
    <m/>
    <m/>
    <m/>
    <m/>
    <m/>
    <m/>
    <m/>
    <m/>
    <m/>
    <m/>
    <m/>
    <m/>
    <m/>
    <m/>
    <m/>
    <m/>
    <m/>
    <m/>
    <m/>
    <m/>
    <m/>
    <m/>
    <m/>
    <m/>
    <m/>
    <m/>
    <m/>
    <m/>
    <m/>
    <m/>
    <m/>
    <m/>
    <m/>
    <m/>
    <m/>
    <m/>
    <n v="1"/>
    <m/>
    <m/>
    <m/>
    <m/>
    <n v="1"/>
    <m/>
    <m/>
    <m/>
    <m/>
    <m/>
    <m/>
    <m/>
    <m/>
    <m/>
  </r>
  <r>
    <x v="4"/>
    <x v="30"/>
    <x v="171"/>
    <x v="0"/>
    <n v="48"/>
    <n v="0"/>
    <n v="0"/>
    <n v="1"/>
    <n v="0"/>
    <n v="38"/>
    <n v="4"/>
    <n v="1"/>
    <n v="0"/>
    <n v="2"/>
    <n v="2"/>
    <n v="0"/>
    <n v="0"/>
    <n v="355"/>
    <n v="313"/>
    <n v="8"/>
    <n v="9"/>
    <n v="8"/>
    <n v="490"/>
    <n v="320"/>
    <n v="10"/>
    <n v="35"/>
    <n v="13"/>
    <n v="453"/>
    <n v="318"/>
    <n v="13"/>
    <n v="11"/>
    <n v="40"/>
    <n v="82"/>
    <n v="39"/>
    <n v="4"/>
    <n v="6"/>
    <n v="3"/>
    <n v="12"/>
    <n v="12"/>
    <n v="0"/>
    <n v="0"/>
    <n v="0"/>
    <n v="0"/>
    <n v="0"/>
    <n v="0"/>
    <n v="0"/>
    <n v="0"/>
    <n v="1"/>
    <n v="0"/>
    <n v="0"/>
    <n v="0"/>
    <n v="0"/>
    <n v="0"/>
    <n v="0"/>
    <n v="0"/>
    <n v="0"/>
    <n v="0"/>
    <n v="0"/>
    <n v="0"/>
    <n v="0"/>
    <n v="39"/>
    <n v="2"/>
    <n v="327"/>
    <n v="424"/>
    <n v="382"/>
    <n v="67"/>
    <n v="12"/>
    <n v="1850"/>
    <n v="854"/>
    <n v="0"/>
    <n v="24"/>
    <n v="253"/>
    <n v="183"/>
    <n v="1335"/>
    <n v="0"/>
    <n v="0"/>
    <n v="5"/>
  </r>
  <r>
    <x v="4"/>
    <x v="31"/>
    <x v="172"/>
    <x v="0"/>
    <n v="233"/>
    <n v="6"/>
    <n v="4"/>
    <n v="2"/>
    <n v="0"/>
    <n v="194"/>
    <n v="2"/>
    <n v="14"/>
    <n v="2"/>
    <n v="39"/>
    <n v="27"/>
    <n v="4"/>
    <n v="1"/>
    <n v="1400"/>
    <n v="1229"/>
    <n v="58"/>
    <n v="37"/>
    <n v="14"/>
    <n v="1769"/>
    <n v="1183"/>
    <n v="31"/>
    <n v="163"/>
    <n v="39"/>
    <n v="2081"/>
    <n v="1404"/>
    <n v="21"/>
    <n v="216"/>
    <n v="119"/>
    <n v="238"/>
    <n v="130"/>
    <n v="5"/>
    <n v="32"/>
    <n v="4"/>
    <n v="126"/>
    <n v="106"/>
    <n v="4"/>
    <n v="3"/>
    <n v="1"/>
    <n v="0"/>
    <n v="1"/>
    <n v="0"/>
    <n v="0"/>
    <n v="0"/>
    <n v="1"/>
    <n v="0"/>
    <n v="0"/>
    <n v="0"/>
    <n v="0"/>
    <n v="0"/>
    <n v="0"/>
    <n v="0"/>
    <n v="0"/>
    <n v="0"/>
    <n v="0"/>
    <n v="5"/>
    <n v="1"/>
    <n v="215"/>
    <n v="34"/>
    <n v="1279"/>
    <n v="1493"/>
    <n v="1675"/>
    <n v="186"/>
    <n v="116"/>
    <n v="8927"/>
    <n v="4084"/>
    <n v="0"/>
    <n v="106"/>
    <n v="1791"/>
    <n v="774"/>
    <n v="5923"/>
    <n v="1"/>
    <n v="0"/>
    <n v="30"/>
  </r>
  <r>
    <x v="4"/>
    <x v="28"/>
    <x v="173"/>
    <x v="0"/>
    <n v="120"/>
    <n v="5"/>
    <n v="5"/>
    <n v="3"/>
    <n v="3"/>
    <n v="97"/>
    <n v="4"/>
    <n v="2"/>
    <n v="1"/>
    <n v="67"/>
    <n v="61"/>
    <n v="2"/>
    <n v="1"/>
    <n v="728"/>
    <n v="630"/>
    <n v="54"/>
    <n v="1"/>
    <n v="8"/>
    <n v="1323"/>
    <n v="854"/>
    <n v="65"/>
    <n v="82"/>
    <n v="57"/>
    <n v="993"/>
    <n v="577"/>
    <n v="124"/>
    <n v="4"/>
    <n v="89"/>
    <n v="170"/>
    <n v="96"/>
    <n v="4"/>
    <n v="11"/>
    <n v="10"/>
    <n v="96"/>
    <n v="86"/>
    <n v="1"/>
    <n v="0"/>
    <n v="0"/>
    <n v="0"/>
    <n v="0"/>
    <n v="0"/>
    <n v="0"/>
    <n v="0"/>
    <n v="0"/>
    <n v="0"/>
    <n v="0"/>
    <n v="0"/>
    <n v="0"/>
    <n v="0"/>
    <n v="0"/>
    <n v="0"/>
    <n v="0"/>
    <n v="0"/>
    <n v="0"/>
    <n v="5"/>
    <n v="3"/>
    <n v="108"/>
    <n v="62"/>
    <n v="660"/>
    <n v="1077"/>
    <n v="753"/>
    <n v="139"/>
    <n v="92"/>
    <n v="6515"/>
    <n v="2271"/>
    <n v="0"/>
    <n v="186"/>
    <n v="1198"/>
    <n v="1013"/>
    <n v="3858"/>
    <n v="0"/>
    <n v="0"/>
    <n v="13"/>
  </r>
  <r>
    <x v="4"/>
    <x v="27"/>
    <x v="174"/>
    <x v="0"/>
    <n v="113"/>
    <n v="2"/>
    <n v="2"/>
    <n v="0"/>
    <n v="0"/>
    <n v="97"/>
    <n v="5"/>
    <n v="0"/>
    <n v="0"/>
    <n v="0"/>
    <n v="0"/>
    <n v="0"/>
    <n v="0"/>
    <n v="705"/>
    <n v="656"/>
    <n v="27"/>
    <n v="0"/>
    <n v="1"/>
    <n v="606"/>
    <n v="478"/>
    <n v="32"/>
    <n v="12"/>
    <n v="3"/>
    <n v="958"/>
    <n v="793"/>
    <n v="40"/>
    <n v="37"/>
    <n v="9"/>
    <n v="149"/>
    <n v="106"/>
    <n v="13"/>
    <n v="2"/>
    <n v="3"/>
    <n v="28"/>
    <n v="27"/>
    <n v="0"/>
    <n v="0"/>
    <n v="0"/>
    <n v="0"/>
    <n v="0"/>
    <n v="0"/>
    <n v="0"/>
    <n v="0"/>
    <n v="0"/>
    <n v="0"/>
    <n v="0"/>
    <n v="0"/>
    <n v="0"/>
    <n v="0"/>
    <n v="0"/>
    <n v="0"/>
    <n v="0"/>
    <n v="0"/>
    <n v="0"/>
    <n v="2"/>
    <n v="0"/>
    <n v="106"/>
    <n v="0"/>
    <n v="672"/>
    <n v="549"/>
    <n v="866"/>
    <n v="128"/>
    <n v="28"/>
    <n v="3499"/>
    <n v="2328"/>
    <n v="0"/>
    <n v="157"/>
    <n v="289"/>
    <n v="73"/>
    <n v="2908"/>
    <n v="0"/>
    <n v="0"/>
    <n v="43"/>
  </r>
  <r>
    <x v="4"/>
    <x v="27"/>
    <x v="174"/>
    <x v="0"/>
    <m/>
    <m/>
    <m/>
    <m/>
    <m/>
    <m/>
    <m/>
    <m/>
    <m/>
    <m/>
    <m/>
    <m/>
    <m/>
    <m/>
    <m/>
    <m/>
    <m/>
    <m/>
    <m/>
    <m/>
    <m/>
    <m/>
    <m/>
    <n v="2"/>
    <n v="1"/>
    <m/>
    <m/>
    <n v="1"/>
    <m/>
    <m/>
    <m/>
    <m/>
    <m/>
    <m/>
    <m/>
    <m/>
    <m/>
    <m/>
    <m/>
    <m/>
    <m/>
    <m/>
    <m/>
    <m/>
    <m/>
    <m/>
    <m/>
    <m/>
    <m/>
    <m/>
    <m/>
    <m/>
    <m/>
    <m/>
    <m/>
    <m/>
    <m/>
    <m/>
    <m/>
    <m/>
    <m/>
    <m/>
    <m/>
    <n v="2"/>
    <n v="1"/>
    <m/>
    <m/>
    <m/>
    <m/>
    <n v="1"/>
    <m/>
    <m/>
    <m/>
  </r>
  <r>
    <x v="4"/>
    <x v="29"/>
    <x v="175"/>
    <x v="0"/>
    <n v="111"/>
    <n v="4"/>
    <n v="3"/>
    <n v="2"/>
    <n v="2"/>
    <n v="86"/>
    <n v="0"/>
    <n v="9"/>
    <n v="0"/>
    <n v="25"/>
    <n v="20"/>
    <n v="1"/>
    <n v="1"/>
    <n v="399"/>
    <n v="336"/>
    <n v="10"/>
    <n v="20"/>
    <n v="7"/>
    <n v="0"/>
    <n v="0"/>
    <n v="0"/>
    <n v="0"/>
    <n v="0"/>
    <n v="1305"/>
    <n v="857"/>
    <n v="7"/>
    <n v="73"/>
    <n v="98"/>
    <n v="238"/>
    <n v="128"/>
    <n v="2"/>
    <n v="26"/>
    <n v="7"/>
    <n v="30"/>
    <n v="26"/>
    <n v="1"/>
    <n v="0"/>
    <n v="1"/>
    <n v="0"/>
    <n v="0"/>
    <n v="1"/>
    <n v="0"/>
    <n v="0"/>
    <n v="0"/>
    <n v="0"/>
    <n v="0"/>
    <n v="0"/>
    <n v="0"/>
    <n v="0"/>
    <n v="0"/>
    <n v="0"/>
    <n v="0"/>
    <n v="0"/>
    <n v="0"/>
    <n v="3"/>
    <n v="2"/>
    <n v="100"/>
    <n v="21"/>
    <n v="357"/>
    <n v="0"/>
    <n v="1099"/>
    <n v="198"/>
    <n v="27"/>
    <n v="5674"/>
    <n v="2486"/>
    <n v="0"/>
    <n v="32"/>
    <n v="1176"/>
    <n v="323"/>
    <n v="3944"/>
    <n v="8"/>
    <n v="0"/>
    <n v="1"/>
  </r>
  <r>
    <x v="4"/>
    <x v="28"/>
    <x v="176"/>
    <x v="0"/>
    <n v="122"/>
    <n v="5"/>
    <n v="3"/>
    <n v="0"/>
    <n v="0"/>
    <n v="92"/>
    <n v="2"/>
    <n v="4"/>
    <n v="1"/>
    <n v="7"/>
    <n v="6"/>
    <n v="0"/>
    <n v="0"/>
    <n v="422"/>
    <n v="367"/>
    <n v="10"/>
    <n v="3"/>
    <n v="6"/>
    <n v="1046"/>
    <n v="644"/>
    <n v="21"/>
    <n v="83"/>
    <n v="16"/>
    <n v="763"/>
    <n v="462"/>
    <n v="28"/>
    <n v="57"/>
    <n v="29"/>
    <n v="194"/>
    <n v="101"/>
    <n v="2"/>
    <n v="12"/>
    <n v="4"/>
    <n v="52"/>
    <n v="43"/>
    <n v="1"/>
    <n v="0"/>
    <n v="1"/>
    <n v="0"/>
    <n v="1"/>
    <n v="0"/>
    <n v="0"/>
    <n v="0"/>
    <n v="0"/>
    <n v="0"/>
    <n v="0"/>
    <n v="0"/>
    <n v="0"/>
    <n v="0"/>
    <n v="0"/>
    <n v="0"/>
    <n v="0"/>
    <n v="0"/>
    <n v="0"/>
    <n v="4"/>
    <n v="0"/>
    <n v="112"/>
    <n v="7"/>
    <n v="397"/>
    <n v="888"/>
    <n v="620"/>
    <n v="160"/>
    <n v="49"/>
    <n v="3607"/>
    <n v="1450"/>
    <n v="0"/>
    <n v="47"/>
    <n v="742"/>
    <n v="215"/>
    <n v="2440"/>
    <n v="0"/>
    <n v="0"/>
    <n v="3"/>
  </r>
  <r>
    <x v="4"/>
    <x v="29"/>
    <x v="177"/>
    <x v="0"/>
    <n v="70"/>
    <n v="2"/>
    <n v="1"/>
    <n v="1"/>
    <n v="1"/>
    <n v="45"/>
    <n v="3"/>
    <n v="3"/>
    <n v="4"/>
    <n v="2"/>
    <n v="2"/>
    <n v="0"/>
    <n v="0"/>
    <n v="338"/>
    <n v="285"/>
    <n v="7"/>
    <n v="8"/>
    <n v="2"/>
    <n v="0"/>
    <n v="0"/>
    <n v="0"/>
    <n v="0"/>
    <n v="0"/>
    <n v="1058"/>
    <n v="702"/>
    <n v="30"/>
    <n v="93"/>
    <n v="35"/>
    <n v="205"/>
    <n v="81"/>
    <n v="9"/>
    <n v="16"/>
    <n v="28"/>
    <n v="32"/>
    <n v="27"/>
    <n v="1"/>
    <n v="0"/>
    <n v="1"/>
    <n v="0"/>
    <n v="0"/>
    <n v="0"/>
    <n v="0"/>
    <n v="0"/>
    <n v="0"/>
    <n v="0"/>
    <n v="0"/>
    <n v="0"/>
    <n v="0"/>
    <n v="0"/>
    <n v="0"/>
    <n v="0"/>
    <n v="0"/>
    <n v="0"/>
    <n v="0"/>
    <n v="1"/>
    <n v="1"/>
    <n v="56"/>
    <n v="2"/>
    <n v="316"/>
    <n v="0"/>
    <n v="886"/>
    <n v="147"/>
    <n v="30"/>
    <n v="4149"/>
    <n v="1782"/>
    <n v="0"/>
    <n v="120"/>
    <n v="691"/>
    <n v="332"/>
    <n v="2837"/>
    <n v="4"/>
    <n v="0"/>
    <n v="0"/>
  </r>
  <r>
    <x v="4"/>
    <x v="29"/>
    <x v="178"/>
    <x v="0"/>
    <n v="96"/>
    <n v="3"/>
    <n v="3"/>
    <m/>
    <m/>
    <n v="52"/>
    <n v="1"/>
    <n v="16"/>
    <n v="2"/>
    <n v="33"/>
    <m/>
    <n v="2"/>
    <m/>
    <n v="300"/>
    <n v="216"/>
    <n v="5"/>
    <m/>
    <n v="12"/>
    <m/>
    <n v="571"/>
    <n v="14"/>
    <n v="219"/>
    <n v="63"/>
    <n v="877"/>
    <n v="446"/>
    <m/>
    <m/>
    <n v="112"/>
    <m/>
    <n v="54"/>
    <m/>
    <n v="13"/>
    <m/>
    <m/>
    <m/>
    <n v="1"/>
    <m/>
    <m/>
    <m/>
    <m/>
    <m/>
    <m/>
    <m/>
    <m/>
    <m/>
    <m/>
    <m/>
    <m/>
    <m/>
    <m/>
    <m/>
    <m/>
    <m/>
    <m/>
    <n v="3"/>
    <m/>
    <n v="73"/>
    <m/>
    <n v="246"/>
    <n v="928"/>
    <m/>
    <m/>
    <n v="39"/>
    <n v="5197"/>
    <n v="1544"/>
    <m/>
    <n v="46"/>
    <n v="401"/>
    <m/>
    <n v="3046"/>
    <m/>
    <m/>
    <n v="3"/>
  </r>
  <r>
    <x v="4"/>
    <x v="31"/>
    <x v="179"/>
    <x v="0"/>
    <n v="37"/>
    <n v="1"/>
    <n v="1"/>
    <n v="0"/>
    <n v="0"/>
    <n v="33"/>
    <n v="0"/>
    <n v="1"/>
    <n v="0"/>
    <n v="0"/>
    <n v="0"/>
    <n v="0"/>
    <n v="0"/>
    <n v="198"/>
    <n v="158"/>
    <n v="7"/>
    <n v="13"/>
    <n v="4"/>
    <n v="501"/>
    <n v="299"/>
    <n v="12"/>
    <n v="52"/>
    <n v="17"/>
    <n v="443"/>
    <n v="258"/>
    <n v="5"/>
    <n v="47"/>
    <n v="49"/>
    <n v="55"/>
    <n v="27"/>
    <n v="0"/>
    <n v="7"/>
    <n v="0"/>
    <n v="15"/>
    <n v="13"/>
    <n v="1"/>
    <n v="0"/>
    <n v="0"/>
    <n v="0"/>
    <n v="0"/>
    <n v="0"/>
    <n v="0"/>
    <n v="0"/>
    <n v="0"/>
    <n v="0"/>
    <n v="0"/>
    <n v="0"/>
    <n v="0"/>
    <n v="0"/>
    <n v="0"/>
    <n v="0"/>
    <n v="0"/>
    <n v="0"/>
    <n v="0"/>
    <n v="1"/>
    <n v="0"/>
    <n v="35"/>
    <n v="0"/>
    <n v="172"/>
    <n v="408"/>
    <n v="330"/>
    <n v="46"/>
    <n v="14"/>
    <n v="2118"/>
    <n v="788"/>
    <n v="0"/>
    <n v="16"/>
    <n v="432"/>
    <n v="287"/>
    <n v="1295"/>
    <n v="1"/>
    <n v="0"/>
    <n v="4"/>
  </r>
  <r>
    <x v="4"/>
    <x v="31"/>
    <x v="179"/>
    <x v="0"/>
    <m/>
    <m/>
    <m/>
    <m/>
    <m/>
    <m/>
    <m/>
    <m/>
    <m/>
    <m/>
    <m/>
    <m/>
    <m/>
    <m/>
    <m/>
    <m/>
    <m/>
    <m/>
    <m/>
    <m/>
    <m/>
    <m/>
    <m/>
    <n v="1"/>
    <m/>
    <m/>
    <m/>
    <m/>
    <m/>
    <m/>
    <m/>
    <m/>
    <m/>
    <m/>
    <m/>
    <m/>
    <m/>
    <m/>
    <m/>
    <m/>
    <m/>
    <m/>
    <m/>
    <m/>
    <m/>
    <m/>
    <m/>
    <m/>
    <m/>
    <m/>
    <m/>
    <m/>
    <m/>
    <m/>
    <m/>
    <m/>
    <m/>
    <m/>
    <m/>
    <m/>
    <m/>
    <m/>
    <m/>
    <n v="1"/>
    <m/>
    <m/>
    <m/>
    <m/>
    <m/>
    <n v="1"/>
    <m/>
    <m/>
    <m/>
  </r>
  <r>
    <x v="4"/>
    <x v="30"/>
    <x v="180"/>
    <x v="0"/>
    <n v="49"/>
    <n v="1"/>
    <n v="1"/>
    <n v="0"/>
    <n v="0"/>
    <n v="43"/>
    <n v="1"/>
    <n v="1"/>
    <n v="0"/>
    <n v="0"/>
    <n v="0"/>
    <n v="0"/>
    <n v="0"/>
    <n v="337"/>
    <n v="320"/>
    <n v="2"/>
    <n v="4"/>
    <n v="1"/>
    <n v="443"/>
    <n v="327"/>
    <n v="4"/>
    <n v="21"/>
    <n v="20"/>
    <n v="502"/>
    <n v="376"/>
    <n v="0"/>
    <n v="0"/>
    <n v="47"/>
    <n v="41"/>
    <n v="25"/>
    <n v="0"/>
    <n v="4"/>
    <n v="1"/>
    <n v="9"/>
    <n v="8"/>
    <n v="0"/>
    <n v="0"/>
    <n v="0"/>
    <n v="0"/>
    <n v="0"/>
    <n v="0"/>
    <n v="0"/>
    <n v="0"/>
    <n v="0"/>
    <n v="0"/>
    <n v="0"/>
    <n v="0"/>
    <n v="0"/>
    <n v="0"/>
    <n v="0"/>
    <n v="0"/>
    <n v="0"/>
    <n v="0"/>
    <n v="0"/>
    <n v="1"/>
    <n v="0"/>
    <n v="46"/>
    <n v="0"/>
    <n v="326"/>
    <n v="384"/>
    <n v="445"/>
    <n v="36"/>
    <n v="9"/>
    <n v="1745"/>
    <n v="983"/>
    <n v="0"/>
    <n v="3"/>
    <n v="160"/>
    <n v="158"/>
    <n v="1375"/>
    <n v="0"/>
    <n v="0"/>
    <n v="5"/>
  </r>
  <r>
    <x v="4"/>
    <x v="30"/>
    <x v="180"/>
    <x v="0"/>
    <m/>
    <m/>
    <m/>
    <m/>
    <m/>
    <m/>
    <m/>
    <m/>
    <m/>
    <m/>
    <m/>
    <m/>
    <m/>
    <m/>
    <m/>
    <m/>
    <m/>
    <m/>
    <m/>
    <m/>
    <m/>
    <m/>
    <n v="1"/>
    <m/>
    <m/>
    <m/>
    <m/>
    <m/>
    <m/>
    <m/>
    <m/>
    <m/>
    <m/>
    <m/>
    <m/>
    <m/>
    <m/>
    <m/>
    <m/>
    <m/>
    <m/>
    <m/>
    <m/>
    <m/>
    <m/>
    <m/>
    <m/>
    <m/>
    <m/>
    <m/>
    <m/>
    <m/>
    <m/>
    <m/>
    <m/>
    <m/>
    <m/>
    <m/>
    <m/>
    <m/>
    <m/>
    <m/>
    <m/>
    <m/>
    <m/>
    <m/>
    <m/>
    <m/>
    <m/>
    <m/>
    <m/>
    <m/>
    <m/>
  </r>
  <r>
    <x v="4"/>
    <x v="32"/>
    <x v="181"/>
    <x v="0"/>
    <n v="83"/>
    <n v="2"/>
    <n v="1"/>
    <m/>
    <m/>
    <n v="64"/>
    <m/>
    <n v="3"/>
    <n v="5"/>
    <n v="2"/>
    <m/>
    <m/>
    <m/>
    <n v="333"/>
    <n v="239"/>
    <n v="45"/>
    <m/>
    <n v="6"/>
    <m/>
    <n v="538"/>
    <n v="13"/>
    <n v="54"/>
    <n v="88"/>
    <n v="554"/>
    <n v="274"/>
    <m/>
    <m/>
    <n v="68"/>
    <m/>
    <n v="41"/>
    <m/>
    <n v="8"/>
    <m/>
    <m/>
    <m/>
    <n v="3"/>
    <m/>
    <m/>
    <m/>
    <m/>
    <m/>
    <m/>
    <m/>
    <m/>
    <m/>
    <m/>
    <m/>
    <m/>
    <m/>
    <m/>
    <m/>
    <m/>
    <m/>
    <m/>
    <n v="2"/>
    <m/>
    <n v="74"/>
    <m/>
    <n v="275"/>
    <n v="767"/>
    <m/>
    <m/>
    <n v="19"/>
    <n v="3254"/>
    <n v="914"/>
    <m/>
    <n v="97"/>
    <n v="372"/>
    <m/>
    <n v="1777"/>
    <m/>
    <m/>
    <n v="3"/>
  </r>
  <r>
    <x v="4"/>
    <x v="32"/>
    <x v="182"/>
    <x v="0"/>
    <n v="150"/>
    <n v="7"/>
    <n v="6"/>
    <n v="3"/>
    <n v="2"/>
    <n v="105"/>
    <n v="8"/>
    <n v="8"/>
    <n v="2"/>
    <n v="23"/>
    <n v="21"/>
    <n v="0"/>
    <n v="0"/>
    <n v="739"/>
    <n v="576"/>
    <n v="48"/>
    <n v="37"/>
    <n v="4"/>
    <n v="1946"/>
    <n v="1116"/>
    <n v="40"/>
    <n v="265"/>
    <n v="12"/>
    <n v="1420"/>
    <n v="699"/>
    <n v="97"/>
    <n v="293"/>
    <n v="24"/>
    <n v="249"/>
    <n v="99"/>
    <n v="6"/>
    <n v="43"/>
    <n v="8"/>
    <n v="136"/>
    <n v="117"/>
    <n v="5"/>
    <n v="4"/>
    <n v="1"/>
    <n v="0"/>
    <n v="0"/>
    <n v="0"/>
    <n v="0"/>
    <n v="0"/>
    <n v="1"/>
    <n v="0"/>
    <n v="0"/>
    <n v="0"/>
    <n v="0"/>
    <n v="0"/>
    <n v="0"/>
    <n v="0"/>
    <n v="0"/>
    <n v="0"/>
    <n v="0"/>
    <n v="6"/>
    <n v="2"/>
    <n v="124"/>
    <n v="22"/>
    <n v="636"/>
    <n v="1550"/>
    <n v="963"/>
    <n v="174"/>
    <n v="124"/>
    <n v="8232"/>
    <n v="2441"/>
    <n v="0"/>
    <n v="276"/>
    <n v="2831"/>
    <n v="326"/>
    <n v="4412"/>
    <n v="0"/>
    <n v="0"/>
    <n v="8"/>
  </r>
  <r>
    <x v="4"/>
    <x v="32"/>
    <x v="182"/>
    <x v="0"/>
    <m/>
    <m/>
    <m/>
    <m/>
    <m/>
    <m/>
    <m/>
    <m/>
    <m/>
    <m/>
    <m/>
    <m/>
    <m/>
    <m/>
    <m/>
    <m/>
    <m/>
    <m/>
    <m/>
    <m/>
    <m/>
    <m/>
    <n v="1"/>
    <n v="1"/>
    <m/>
    <m/>
    <m/>
    <n v="1"/>
    <m/>
    <m/>
    <m/>
    <m/>
    <m/>
    <m/>
    <m/>
    <m/>
    <m/>
    <m/>
    <m/>
    <m/>
    <m/>
    <m/>
    <m/>
    <m/>
    <m/>
    <m/>
    <m/>
    <m/>
    <m/>
    <m/>
    <m/>
    <m/>
    <m/>
    <m/>
    <m/>
    <m/>
    <m/>
    <m/>
    <m/>
    <m/>
    <m/>
    <m/>
    <m/>
    <n v="2"/>
    <m/>
    <m/>
    <m/>
    <m/>
    <m/>
    <m/>
    <m/>
    <m/>
    <m/>
  </r>
  <r>
    <x v="4"/>
    <x v="30"/>
    <x v="183"/>
    <x v="0"/>
    <n v="118"/>
    <n v="4"/>
    <n v="4"/>
    <n v="0"/>
    <n v="0"/>
    <n v="86"/>
    <n v="1"/>
    <n v="11"/>
    <n v="0"/>
    <n v="0"/>
    <n v="0"/>
    <n v="0"/>
    <n v="0"/>
    <n v="528"/>
    <n v="434"/>
    <n v="46"/>
    <n v="16"/>
    <n v="1"/>
    <n v="816"/>
    <n v="534"/>
    <n v="8"/>
    <n v="96"/>
    <n v="0"/>
    <n v="853"/>
    <n v="540"/>
    <n v="17"/>
    <n v="135"/>
    <n v="2"/>
    <n v="91"/>
    <n v="41"/>
    <n v="0"/>
    <n v="14"/>
    <n v="0"/>
    <n v="34"/>
    <n v="32"/>
    <n v="0"/>
    <n v="0"/>
    <n v="0"/>
    <n v="0"/>
    <n v="0"/>
    <n v="0"/>
    <n v="0"/>
    <n v="0"/>
    <n v="0"/>
    <n v="0"/>
    <n v="0"/>
    <n v="0"/>
    <n v="0"/>
    <n v="0"/>
    <n v="0"/>
    <n v="0"/>
    <n v="0"/>
    <n v="0"/>
    <n v="0"/>
    <n v="4"/>
    <n v="0"/>
    <n v="103"/>
    <n v="0"/>
    <n v="458"/>
    <n v="692"/>
    <n v="678"/>
    <n v="73"/>
    <n v="34"/>
    <n v="3628"/>
    <n v="1629"/>
    <n v="0"/>
    <n v="49"/>
    <n v="946"/>
    <n v="22"/>
    <n v="2484"/>
    <n v="0"/>
    <n v="0"/>
    <n v="17"/>
  </r>
  <r>
    <x v="4"/>
    <x v="32"/>
    <x v="184"/>
    <x v="0"/>
    <n v="107"/>
    <n v="0"/>
    <n v="0"/>
    <n v="0"/>
    <n v="0"/>
    <n v="63"/>
    <n v="3"/>
    <n v="5"/>
    <n v="2"/>
    <n v="1"/>
    <n v="1"/>
    <n v="0"/>
    <n v="0"/>
    <n v="463"/>
    <n v="349"/>
    <n v="21"/>
    <n v="19"/>
    <n v="5"/>
    <n v="1736"/>
    <n v="815"/>
    <n v="26"/>
    <n v="186"/>
    <n v="65"/>
    <n v="871"/>
    <n v="413"/>
    <n v="6"/>
    <n v="34"/>
    <n v="150"/>
    <n v="218"/>
    <n v="71"/>
    <n v="4"/>
    <n v="40"/>
    <n v="7"/>
    <n v="27"/>
    <n v="15"/>
    <n v="1"/>
    <n v="2"/>
    <n v="0"/>
    <n v="0"/>
    <n v="0"/>
    <n v="0"/>
    <n v="0"/>
    <n v="0"/>
    <n v="0"/>
    <n v="0"/>
    <n v="0"/>
    <n v="0"/>
    <n v="0"/>
    <n v="0"/>
    <n v="0"/>
    <n v="0"/>
    <n v="0"/>
    <n v="0"/>
    <n v="0"/>
    <n v="0"/>
    <n v="0"/>
    <n v="89"/>
    <n v="1"/>
    <n v="405"/>
    <n v="1388"/>
    <n v="657"/>
    <n v="150"/>
    <n v="23"/>
    <n v="5493"/>
    <n v="1545"/>
    <n v="0"/>
    <n v="62"/>
    <n v="1083"/>
    <n v="670"/>
    <n v="3380"/>
    <n v="0"/>
    <n v="0"/>
    <n v="5"/>
  </r>
  <r>
    <x v="4"/>
    <x v="31"/>
    <x v="185"/>
    <x v="0"/>
    <n v="186"/>
    <n v="2"/>
    <n v="2"/>
    <n v="3"/>
    <n v="3"/>
    <n v="145"/>
    <n v="6"/>
    <n v="4"/>
    <n v="2"/>
    <n v="42"/>
    <n v="26"/>
    <n v="6"/>
    <n v="0"/>
    <n v="983"/>
    <n v="848"/>
    <n v="56"/>
    <n v="8"/>
    <n v="5"/>
    <n v="2044"/>
    <n v="1365"/>
    <n v="88"/>
    <n v="124"/>
    <n v="44"/>
    <n v="1708"/>
    <n v="1150"/>
    <n v="88"/>
    <n v="134"/>
    <n v="38"/>
    <n v="299"/>
    <n v="161"/>
    <n v="5"/>
    <n v="21"/>
    <n v="14"/>
    <n v="110"/>
    <n v="85"/>
    <n v="6"/>
    <n v="1"/>
    <n v="0"/>
    <n v="0"/>
    <n v="0"/>
    <n v="0"/>
    <n v="0"/>
    <n v="0"/>
    <n v="0"/>
    <n v="0"/>
    <n v="0"/>
    <n v="0"/>
    <n v="0"/>
    <n v="0"/>
    <n v="0"/>
    <n v="0"/>
    <n v="0"/>
    <n v="0"/>
    <n v="0"/>
    <n v="2"/>
    <n v="3"/>
    <n v="169"/>
    <n v="34"/>
    <n v="906"/>
    <n v="1732"/>
    <n v="1418"/>
    <n v="249"/>
    <n v="97"/>
    <n v="8890"/>
    <n v="3795"/>
    <n v="0"/>
    <n v="183"/>
    <n v="2018"/>
    <n v="411"/>
    <n v="5952"/>
    <n v="1"/>
    <n v="0"/>
    <n v="9"/>
  </r>
  <r>
    <x v="4"/>
    <x v="32"/>
    <x v="186"/>
    <x v="0"/>
    <n v="147"/>
    <n v="3"/>
    <n v="3"/>
    <m/>
    <m/>
    <n v="101"/>
    <n v="1"/>
    <n v="5"/>
    <n v="12"/>
    <n v="15"/>
    <m/>
    <m/>
    <m/>
    <n v="827"/>
    <n v="621"/>
    <n v="22"/>
    <m/>
    <n v="102"/>
    <m/>
    <n v="1092"/>
    <n v="32"/>
    <n v="211"/>
    <n v="264"/>
    <n v="1624"/>
    <n v="806"/>
    <m/>
    <m/>
    <n v="447"/>
    <m/>
    <n v="91"/>
    <m/>
    <n v="6"/>
    <m/>
    <m/>
    <m/>
    <m/>
    <m/>
    <n v="2"/>
    <m/>
    <m/>
    <m/>
    <m/>
    <m/>
    <m/>
    <m/>
    <m/>
    <m/>
    <m/>
    <m/>
    <m/>
    <m/>
    <m/>
    <m/>
    <m/>
    <n v="3"/>
    <m/>
    <n v="128"/>
    <m/>
    <n v="691"/>
    <n v="1720"/>
    <m/>
    <m/>
    <n v="49"/>
    <n v="9580"/>
    <n v="2761"/>
    <m/>
    <n v="10"/>
    <n v="140"/>
    <m/>
    <n v="5354"/>
    <m/>
    <m/>
    <n v="13"/>
  </r>
  <r>
    <x v="4"/>
    <x v="27"/>
    <x v="187"/>
    <x v="0"/>
    <n v="49"/>
    <n v="1"/>
    <n v="1"/>
    <n v="0"/>
    <n v="0"/>
    <n v="45"/>
    <n v="1"/>
    <n v="1"/>
    <n v="0"/>
    <n v="9"/>
    <n v="7"/>
    <n v="0"/>
    <n v="0"/>
    <n v="377"/>
    <n v="326"/>
    <n v="10"/>
    <n v="15"/>
    <n v="3"/>
    <n v="525"/>
    <n v="375"/>
    <n v="13"/>
    <n v="40"/>
    <n v="10"/>
    <n v="693"/>
    <n v="495"/>
    <n v="7"/>
    <n v="16"/>
    <n v="81"/>
    <n v="131"/>
    <n v="73"/>
    <n v="3"/>
    <n v="13"/>
    <n v="2"/>
    <n v="26"/>
    <n v="22"/>
    <n v="0"/>
    <n v="0"/>
    <n v="1"/>
    <n v="0"/>
    <n v="0"/>
    <n v="0"/>
    <n v="0"/>
    <n v="0"/>
    <n v="0"/>
    <n v="0"/>
    <n v="0"/>
    <n v="0"/>
    <n v="0"/>
    <n v="0"/>
    <n v="0"/>
    <n v="0"/>
    <n v="0"/>
    <n v="0"/>
    <n v="0"/>
    <n v="1"/>
    <n v="0"/>
    <n v="47"/>
    <n v="9"/>
    <n v="344"/>
    <n v="449"/>
    <n v="578"/>
    <n v="110"/>
    <n v="24"/>
    <n v="3268"/>
    <n v="1635"/>
    <n v="0"/>
    <n v="31"/>
    <n v="465"/>
    <n v="328"/>
    <n v="2346"/>
    <n v="0"/>
    <n v="0"/>
    <n v="16"/>
  </r>
  <r>
    <x v="4"/>
    <x v="28"/>
    <x v="188"/>
    <x v="0"/>
    <n v="45"/>
    <n v="0"/>
    <n v="0"/>
    <n v="0"/>
    <n v="0"/>
    <n v="31"/>
    <n v="2"/>
    <n v="1"/>
    <n v="0"/>
    <n v="2"/>
    <n v="2"/>
    <n v="0"/>
    <n v="0"/>
    <n v="234"/>
    <n v="210"/>
    <n v="7"/>
    <n v="1"/>
    <n v="2"/>
    <n v="568"/>
    <n v="396"/>
    <n v="4"/>
    <n v="36"/>
    <n v="9"/>
    <n v="460"/>
    <n v="312"/>
    <n v="6"/>
    <n v="31"/>
    <n v="30"/>
    <n v="93"/>
    <n v="37"/>
    <n v="0"/>
    <n v="14"/>
    <n v="7"/>
    <n v="18"/>
    <n v="14"/>
    <n v="1"/>
    <n v="0"/>
    <n v="0"/>
    <n v="0"/>
    <n v="0"/>
    <n v="0"/>
    <n v="0"/>
    <n v="0"/>
    <n v="0"/>
    <n v="0"/>
    <n v="0"/>
    <n v="0"/>
    <n v="0"/>
    <n v="0"/>
    <n v="0"/>
    <n v="0"/>
    <n v="0"/>
    <n v="0"/>
    <n v="0"/>
    <n v="0"/>
    <n v="0"/>
    <n v="42"/>
    <n v="2"/>
    <n v="220"/>
    <n v="504"/>
    <n v="383"/>
    <n v="70"/>
    <n v="16"/>
    <n v="2101"/>
    <n v="892"/>
    <n v="0"/>
    <n v="9"/>
    <n v="357"/>
    <n v="155"/>
    <n v="1487"/>
    <n v="0"/>
    <n v="0"/>
    <n v="3"/>
  </r>
  <r>
    <x v="4"/>
    <x v="27"/>
    <x v="189"/>
    <x v="0"/>
    <n v="165"/>
    <n v="6"/>
    <n v="5"/>
    <n v="2"/>
    <n v="1"/>
    <n v="146"/>
    <n v="1"/>
    <n v="8"/>
    <n v="0"/>
    <n v="30"/>
    <n v="21"/>
    <n v="0"/>
    <n v="1"/>
    <n v="1458"/>
    <n v="1371"/>
    <n v="31"/>
    <n v="4"/>
    <n v="3"/>
    <n v="0"/>
    <n v="0"/>
    <n v="0"/>
    <n v="0"/>
    <n v="0"/>
    <n v="2705"/>
    <n v="2193"/>
    <n v="27"/>
    <n v="62"/>
    <n v="165"/>
    <n v="298"/>
    <n v="182"/>
    <n v="8"/>
    <n v="33"/>
    <n v="5"/>
    <n v="86"/>
    <n v="76"/>
    <n v="2"/>
    <n v="0"/>
    <n v="1"/>
    <n v="0"/>
    <n v="0"/>
    <n v="0"/>
    <n v="0"/>
    <n v="0"/>
    <n v="0"/>
    <n v="0"/>
    <n v="0"/>
    <n v="0"/>
    <n v="0"/>
    <n v="0"/>
    <n v="0"/>
    <n v="0"/>
    <n v="0"/>
    <n v="0"/>
    <n v="0"/>
    <n v="6"/>
    <n v="2"/>
    <n v="154"/>
    <n v="29"/>
    <n v="1409"/>
    <n v="0"/>
    <n v="2422"/>
    <n v="245"/>
    <n v="82"/>
    <n v="7747"/>
    <n v="5366"/>
    <n v="0"/>
    <n v="90"/>
    <n v="770"/>
    <n v="267"/>
    <n v="6455"/>
    <n v="27"/>
    <n v="0"/>
    <n v="1"/>
  </r>
  <r>
    <x v="4"/>
    <x v="29"/>
    <x v="190"/>
    <x v="0"/>
    <n v="63"/>
    <n v="1"/>
    <n v="1"/>
    <n v="0"/>
    <n v="0"/>
    <n v="53"/>
    <n v="1"/>
    <n v="2"/>
    <n v="1"/>
    <n v="2"/>
    <n v="2"/>
    <n v="0"/>
    <n v="0"/>
    <n v="432"/>
    <n v="371"/>
    <n v="13"/>
    <n v="6"/>
    <n v="5"/>
    <n v="0"/>
    <n v="0"/>
    <n v="0"/>
    <n v="0"/>
    <n v="0"/>
    <n v="1164"/>
    <n v="796"/>
    <n v="18"/>
    <n v="83"/>
    <n v="33"/>
    <n v="166"/>
    <n v="93"/>
    <n v="5"/>
    <n v="10"/>
    <n v="2"/>
    <n v="37"/>
    <n v="31"/>
    <n v="0"/>
    <n v="0"/>
    <n v="2"/>
    <n v="0"/>
    <n v="0"/>
    <n v="0"/>
    <n v="0"/>
    <n v="0"/>
    <n v="0"/>
    <n v="0"/>
    <n v="0"/>
    <n v="0"/>
    <n v="0"/>
    <n v="0"/>
    <n v="0"/>
    <n v="0"/>
    <n v="0"/>
    <n v="0"/>
    <n v="0"/>
    <n v="1"/>
    <n v="0"/>
    <n v="59"/>
    <n v="2"/>
    <n v="399"/>
    <n v="0"/>
    <n v="1000"/>
    <n v="137"/>
    <n v="34"/>
    <n v="3897"/>
    <n v="1916"/>
    <n v="0"/>
    <n v="43"/>
    <n v="454"/>
    <n v="318"/>
    <n v="2919"/>
    <n v="7"/>
    <n v="0"/>
    <n v="0"/>
  </r>
  <r>
    <x v="4"/>
    <x v="29"/>
    <x v="190"/>
    <x v="0"/>
    <m/>
    <m/>
    <m/>
    <m/>
    <m/>
    <m/>
    <m/>
    <m/>
    <m/>
    <m/>
    <m/>
    <m/>
    <m/>
    <m/>
    <m/>
    <m/>
    <m/>
    <m/>
    <m/>
    <m/>
    <m/>
    <m/>
    <m/>
    <n v="1"/>
    <m/>
    <m/>
    <m/>
    <n v="1"/>
    <m/>
    <m/>
    <m/>
    <m/>
    <m/>
    <m/>
    <m/>
    <m/>
    <m/>
    <m/>
    <m/>
    <m/>
    <m/>
    <m/>
    <m/>
    <m/>
    <m/>
    <m/>
    <m/>
    <m/>
    <m/>
    <m/>
    <m/>
    <m/>
    <m/>
    <m/>
    <m/>
    <m/>
    <m/>
    <m/>
    <m/>
    <m/>
    <m/>
    <m/>
    <m/>
    <n v="1"/>
    <m/>
    <m/>
    <m/>
    <m/>
    <m/>
    <m/>
    <m/>
    <m/>
    <m/>
  </r>
  <r>
    <x v="4"/>
    <x v="27"/>
    <x v="191"/>
    <x v="0"/>
    <n v="108"/>
    <n v="4"/>
    <n v="4"/>
    <n v="2"/>
    <n v="1"/>
    <n v="85"/>
    <n v="2"/>
    <n v="8"/>
    <n v="0"/>
    <n v="11"/>
    <n v="8"/>
    <n v="0"/>
    <n v="0"/>
    <n v="515"/>
    <n v="463"/>
    <n v="20"/>
    <n v="13"/>
    <n v="0"/>
    <n v="0"/>
    <n v="0"/>
    <n v="0"/>
    <n v="0"/>
    <n v="0"/>
    <n v="1479"/>
    <n v="1110"/>
    <n v="20"/>
    <n v="154"/>
    <n v="25"/>
    <n v="331"/>
    <n v="220"/>
    <n v="2"/>
    <n v="31"/>
    <n v="1"/>
    <n v="23"/>
    <n v="20"/>
    <n v="1"/>
    <n v="0"/>
    <n v="0"/>
    <n v="0"/>
    <n v="0"/>
    <n v="0"/>
    <n v="0"/>
    <n v="0"/>
    <n v="0"/>
    <n v="0"/>
    <n v="0"/>
    <n v="0"/>
    <n v="0"/>
    <n v="0"/>
    <n v="0"/>
    <n v="0"/>
    <n v="0"/>
    <n v="0"/>
    <n v="0"/>
    <n v="4"/>
    <n v="2"/>
    <n v="96"/>
    <n v="11"/>
    <n v="477"/>
    <n v="0"/>
    <n v="1258"/>
    <n v="287"/>
    <n v="22"/>
    <n v="5932"/>
    <n v="3657"/>
    <n v="0"/>
    <n v="59"/>
    <n v="964"/>
    <n v="144"/>
    <n v="4624"/>
    <n v="10"/>
    <n v="0"/>
    <n v="0"/>
  </r>
  <r>
    <x v="4"/>
    <x v="27"/>
    <x v="192"/>
    <x v="0"/>
    <n v="153"/>
    <n v="4"/>
    <n v="3"/>
    <n v="0"/>
    <n v="0"/>
    <n v="125"/>
    <n v="4"/>
    <n v="5"/>
    <n v="1"/>
    <n v="17"/>
    <n v="12"/>
    <n v="0"/>
    <n v="0"/>
    <n v="727"/>
    <n v="656"/>
    <n v="17"/>
    <n v="13"/>
    <n v="5"/>
    <n v="0"/>
    <n v="0"/>
    <n v="0"/>
    <n v="0"/>
    <n v="0"/>
    <n v="1717"/>
    <n v="1235"/>
    <n v="35"/>
    <n v="67"/>
    <n v="145"/>
    <n v="308"/>
    <n v="199"/>
    <n v="10"/>
    <n v="25"/>
    <n v="4"/>
    <n v="56"/>
    <n v="42"/>
    <n v="0"/>
    <n v="1"/>
    <n v="1"/>
    <n v="0"/>
    <n v="0"/>
    <n v="0"/>
    <n v="0"/>
    <n v="0"/>
    <n v="0"/>
    <n v="0"/>
    <n v="0"/>
    <n v="0"/>
    <n v="0"/>
    <n v="0"/>
    <n v="0"/>
    <n v="0"/>
    <n v="0"/>
    <n v="0"/>
    <n v="0"/>
    <n v="4"/>
    <n v="0"/>
    <n v="139"/>
    <n v="16"/>
    <n v="685"/>
    <n v="0"/>
    <n v="1437"/>
    <n v="260"/>
    <n v="53"/>
    <n v="6256"/>
    <n v="3478"/>
    <n v="0"/>
    <n v="89"/>
    <n v="737"/>
    <n v="590"/>
    <n v="4643"/>
    <n v="15"/>
    <n v="0"/>
    <n v="0"/>
  </r>
  <r>
    <x v="4"/>
    <x v="28"/>
    <x v="193"/>
    <x v="0"/>
    <n v="81"/>
    <n v="0"/>
    <n v="0"/>
    <n v="5"/>
    <n v="3"/>
    <n v="60"/>
    <n v="1"/>
    <n v="3"/>
    <n v="1"/>
    <n v="66"/>
    <n v="43"/>
    <n v="3"/>
    <n v="3"/>
    <n v="423"/>
    <n v="337"/>
    <n v="17"/>
    <n v="20"/>
    <n v="5"/>
    <n v="756"/>
    <n v="456"/>
    <n v="9"/>
    <n v="59"/>
    <n v="33"/>
    <n v="543"/>
    <n v="342"/>
    <n v="1"/>
    <n v="23"/>
    <n v="66"/>
    <n v="99"/>
    <n v="38"/>
    <n v="0"/>
    <n v="2"/>
    <n v="15"/>
    <n v="46"/>
    <n v="31"/>
    <n v="0"/>
    <n v="0"/>
    <n v="2"/>
    <n v="0"/>
    <n v="0"/>
    <n v="0"/>
    <n v="0"/>
    <n v="0"/>
    <n v="0"/>
    <n v="0"/>
    <n v="0"/>
    <n v="0"/>
    <n v="0"/>
    <n v="0"/>
    <n v="0"/>
    <n v="0"/>
    <n v="0"/>
    <n v="0"/>
    <n v="0"/>
    <n v="0"/>
    <n v="5"/>
    <n v="75"/>
    <n v="57"/>
    <n v="371"/>
    <n v="630"/>
    <n v="442"/>
    <n v="77"/>
    <n v="42"/>
    <n v="2748"/>
    <n v="1126"/>
    <n v="0"/>
    <n v="9"/>
    <n v="57"/>
    <n v="667"/>
    <n v="1926"/>
    <n v="0"/>
    <n v="0"/>
    <n v="4"/>
  </r>
  <r>
    <x v="4"/>
    <x v="27"/>
    <x v="194"/>
    <x v="0"/>
    <n v="152"/>
    <n v="2"/>
    <n v="1"/>
    <n v="4"/>
    <n v="3"/>
    <n v="129"/>
    <n v="2"/>
    <n v="1"/>
    <n v="3"/>
    <n v="83"/>
    <n v="70"/>
    <n v="1"/>
    <n v="0"/>
    <n v="1023"/>
    <n v="951"/>
    <n v="31"/>
    <n v="6"/>
    <n v="2"/>
    <n v="1026"/>
    <n v="759"/>
    <n v="46"/>
    <n v="49"/>
    <n v="17"/>
    <n v="1508"/>
    <n v="1173"/>
    <n v="49"/>
    <n v="61"/>
    <n v="78"/>
    <n v="230"/>
    <n v="152"/>
    <n v="4"/>
    <n v="20"/>
    <n v="2"/>
    <n v="76"/>
    <n v="63"/>
    <n v="4"/>
    <n v="0"/>
    <n v="1"/>
    <n v="0"/>
    <n v="0"/>
    <n v="0"/>
    <n v="0"/>
    <n v="0"/>
    <n v="0"/>
    <n v="0"/>
    <n v="1"/>
    <n v="0"/>
    <n v="0"/>
    <n v="0"/>
    <n v="0"/>
    <n v="0"/>
    <n v="0"/>
    <n v="0"/>
    <n v="0"/>
    <n v="2"/>
    <n v="3"/>
    <n v="142"/>
    <n v="81"/>
    <n v="982"/>
    <n v="896"/>
    <n v="1310"/>
    <n v="195"/>
    <n v="71"/>
    <n v="5666"/>
    <n v="3571"/>
    <n v="0"/>
    <n v="103"/>
    <n v="671"/>
    <n v="328"/>
    <n v="4450"/>
    <n v="0"/>
    <n v="0"/>
    <n v="21"/>
  </r>
  <r>
    <x v="4"/>
    <x v="29"/>
    <x v="195"/>
    <x v="0"/>
    <n v="104"/>
    <n v="2"/>
    <n v="2"/>
    <n v="0"/>
    <n v="0"/>
    <n v="78"/>
    <n v="0"/>
    <n v="7"/>
    <n v="1"/>
    <n v="3"/>
    <n v="3"/>
    <n v="0"/>
    <n v="0"/>
    <n v="807"/>
    <n v="650"/>
    <n v="24"/>
    <n v="24"/>
    <n v="46"/>
    <n v="0"/>
    <n v="0"/>
    <n v="0"/>
    <n v="0"/>
    <n v="0"/>
    <n v="1772"/>
    <n v="1204"/>
    <n v="13"/>
    <n v="132"/>
    <n v="102"/>
    <n v="210"/>
    <n v="103"/>
    <n v="1"/>
    <n v="20"/>
    <n v="10"/>
    <n v="34"/>
    <n v="32"/>
    <n v="0"/>
    <n v="0"/>
    <n v="0"/>
    <n v="0"/>
    <n v="0"/>
    <n v="0"/>
    <n v="0"/>
    <n v="0"/>
    <n v="0"/>
    <n v="0"/>
    <n v="0"/>
    <n v="0"/>
    <n v="0"/>
    <n v="0"/>
    <n v="0"/>
    <n v="0"/>
    <n v="0"/>
    <n v="0"/>
    <n v="0"/>
    <n v="2"/>
    <n v="0"/>
    <n v="93"/>
    <n v="3"/>
    <n v="706"/>
    <n v="0"/>
    <n v="1495"/>
    <n v="171"/>
    <n v="33"/>
    <n v="5981"/>
    <n v="2914"/>
    <n v="0"/>
    <n v="43"/>
    <n v="812"/>
    <n v="696"/>
    <n v="4237"/>
    <n v="14"/>
    <n v="0"/>
    <n v="0"/>
  </r>
  <r>
    <x v="4"/>
    <x v="32"/>
    <x v="196"/>
    <x v="0"/>
    <n v="170"/>
    <n v="1"/>
    <n v="1"/>
    <n v="3"/>
    <n v="2"/>
    <n v="99"/>
    <n v="1"/>
    <n v="13"/>
    <n v="14"/>
    <n v="121"/>
    <n v="84"/>
    <n v="9"/>
    <n v="6"/>
    <n v="542"/>
    <n v="401"/>
    <n v="14"/>
    <n v="28"/>
    <n v="23"/>
    <n v="2940"/>
    <n v="1260"/>
    <n v="59"/>
    <n v="446"/>
    <n v="242"/>
    <n v="1695"/>
    <n v="689"/>
    <n v="15"/>
    <n v="370"/>
    <n v="127"/>
    <n v="359"/>
    <n v="128"/>
    <n v="3"/>
    <n v="68"/>
    <n v="15"/>
    <n v="49"/>
    <n v="32"/>
    <n v="3"/>
    <n v="1"/>
    <n v="2"/>
    <n v="0"/>
    <n v="0"/>
    <n v="0"/>
    <n v="0"/>
    <n v="0"/>
    <n v="0"/>
    <n v="0"/>
    <n v="0"/>
    <n v="0"/>
    <n v="0"/>
    <n v="1"/>
    <n v="0"/>
    <n v="0"/>
    <n v="0"/>
    <n v="0"/>
    <n v="0"/>
    <n v="1"/>
    <n v="3"/>
    <n v="132"/>
    <n v="100"/>
    <n v="459"/>
    <n v="2050"/>
    <n v="1094"/>
    <n v="248"/>
    <n v="42"/>
    <n v="14950"/>
    <n v="3388"/>
    <n v="0"/>
    <n v="77"/>
    <n v="4218"/>
    <n v="2208"/>
    <n v="7429"/>
    <n v="0"/>
    <n v="0"/>
    <n v="3"/>
  </r>
  <r>
    <x v="4"/>
    <x v="32"/>
    <x v="196"/>
    <x v="0"/>
    <m/>
    <m/>
    <m/>
    <m/>
    <m/>
    <m/>
    <m/>
    <m/>
    <m/>
    <m/>
    <m/>
    <m/>
    <m/>
    <n v="2"/>
    <m/>
    <m/>
    <m/>
    <m/>
    <m/>
    <n v="1"/>
    <m/>
    <m/>
    <n v="3"/>
    <n v="2"/>
    <m/>
    <m/>
    <m/>
    <n v="1"/>
    <m/>
    <m/>
    <m/>
    <m/>
    <m/>
    <m/>
    <m/>
    <m/>
    <m/>
    <m/>
    <m/>
    <m/>
    <m/>
    <m/>
    <m/>
    <m/>
    <m/>
    <m/>
    <m/>
    <m/>
    <m/>
    <m/>
    <m/>
    <m/>
    <m/>
    <m/>
    <m/>
    <m/>
    <m/>
    <m/>
    <n v="1"/>
    <n v="1"/>
    <m/>
    <m/>
    <m/>
    <n v="14"/>
    <m/>
    <m/>
    <m/>
    <m/>
    <m/>
    <n v="5"/>
    <m/>
    <m/>
    <m/>
  </r>
  <r>
    <x v="4"/>
    <x v="30"/>
    <x v="197"/>
    <x v="0"/>
    <n v="126"/>
    <n v="1"/>
    <n v="0"/>
    <n v="0"/>
    <n v="0"/>
    <n v="93"/>
    <n v="4"/>
    <n v="11"/>
    <n v="2"/>
    <n v="10"/>
    <n v="8"/>
    <n v="0"/>
    <n v="0"/>
    <n v="590"/>
    <n v="508"/>
    <n v="12"/>
    <n v="6"/>
    <n v="21"/>
    <n v="966"/>
    <n v="607"/>
    <n v="16"/>
    <n v="52"/>
    <n v="81"/>
    <n v="912"/>
    <n v="580"/>
    <n v="5"/>
    <n v="5"/>
    <n v="159"/>
    <n v="93"/>
    <n v="33"/>
    <n v="2"/>
    <n v="14"/>
    <n v="9"/>
    <n v="60"/>
    <n v="44"/>
    <n v="3"/>
    <n v="1"/>
    <n v="0"/>
    <n v="0"/>
    <n v="0"/>
    <n v="0"/>
    <n v="0"/>
    <n v="0"/>
    <n v="0"/>
    <n v="0"/>
    <n v="0"/>
    <n v="0"/>
    <n v="0"/>
    <n v="0"/>
    <n v="0"/>
    <n v="0"/>
    <n v="0"/>
    <n v="0"/>
    <n v="0"/>
    <n v="0"/>
    <n v="0"/>
    <n v="107"/>
    <n v="10"/>
    <n v="545"/>
    <n v="789"/>
    <n v="729"/>
    <n v="63"/>
    <n v="51"/>
    <n v="3611"/>
    <n v="1506"/>
    <n v="0"/>
    <n v="47"/>
    <n v="390"/>
    <n v="697"/>
    <n v="2348"/>
    <n v="0"/>
    <n v="0"/>
    <n v="13"/>
  </r>
  <r>
    <x v="4"/>
    <x v="27"/>
    <x v="198"/>
    <x v="0"/>
    <n v="154"/>
    <n v="4"/>
    <n v="4"/>
    <n v="3"/>
    <n v="1"/>
    <n v="132"/>
    <n v="6"/>
    <n v="3"/>
    <n v="1"/>
    <n v="21"/>
    <n v="9"/>
    <n v="0"/>
    <n v="2"/>
    <n v="970"/>
    <n v="869"/>
    <n v="37"/>
    <n v="14"/>
    <n v="11"/>
    <n v="0"/>
    <n v="0"/>
    <n v="0"/>
    <n v="0"/>
    <n v="0"/>
    <n v="2048"/>
    <n v="1625"/>
    <n v="28"/>
    <n v="35"/>
    <n v="171"/>
    <n v="309"/>
    <n v="215"/>
    <n v="8"/>
    <n v="24"/>
    <n v="10"/>
    <n v="58"/>
    <n v="55"/>
    <n v="1"/>
    <n v="0"/>
    <n v="2"/>
    <n v="0"/>
    <n v="0"/>
    <n v="0"/>
    <n v="0"/>
    <n v="0"/>
    <n v="0"/>
    <n v="0"/>
    <n v="0"/>
    <n v="0"/>
    <n v="0"/>
    <n v="0"/>
    <n v="0"/>
    <n v="0"/>
    <n v="0"/>
    <n v="0"/>
    <n v="0"/>
    <n v="4"/>
    <n v="3"/>
    <n v="143"/>
    <n v="19"/>
    <n v="901"/>
    <n v="0"/>
    <n v="1787"/>
    <n v="263"/>
    <n v="55"/>
    <n v="7362"/>
    <n v="4895"/>
    <n v="0"/>
    <n v="110"/>
    <n v="594"/>
    <n v="573"/>
    <n v="5953"/>
    <n v="37"/>
    <n v="0"/>
    <n v="1"/>
  </r>
  <r>
    <x v="4"/>
    <x v="28"/>
    <x v="199"/>
    <x v="0"/>
    <n v="62"/>
    <m/>
    <m/>
    <n v="1"/>
    <n v="1"/>
    <n v="39"/>
    <m/>
    <n v="5"/>
    <n v="3"/>
    <n v="11"/>
    <m/>
    <m/>
    <n v="1"/>
    <n v="320"/>
    <n v="259"/>
    <m/>
    <m/>
    <n v="40"/>
    <m/>
    <n v="651"/>
    <n v="7"/>
    <n v="98"/>
    <n v="56"/>
    <n v="801"/>
    <n v="412"/>
    <m/>
    <m/>
    <n v="227"/>
    <m/>
    <n v="48"/>
    <m/>
    <n v="7"/>
    <m/>
    <m/>
    <m/>
    <m/>
    <m/>
    <n v="1"/>
    <m/>
    <m/>
    <m/>
    <m/>
    <m/>
    <m/>
    <m/>
    <m/>
    <m/>
    <m/>
    <m/>
    <m/>
    <m/>
    <m/>
    <m/>
    <m/>
    <m/>
    <n v="1"/>
    <n v="52"/>
    <m/>
    <n v="278"/>
    <n v="882"/>
    <m/>
    <m/>
    <n v="25"/>
    <n v="4843"/>
    <n v="1468"/>
    <m/>
    <n v="1"/>
    <n v="330"/>
    <m/>
    <n v="2524"/>
    <m/>
    <m/>
    <n v="3"/>
  </r>
  <r>
    <x v="5"/>
    <x v="33"/>
    <x v="200"/>
    <x v="0"/>
    <n v="98"/>
    <n v="3"/>
    <n v="3"/>
    <n v="0"/>
    <n v="0"/>
    <n v="55"/>
    <n v="7"/>
    <n v="7"/>
    <n v="2"/>
    <n v="0"/>
    <n v="0"/>
    <n v="0"/>
    <n v="0"/>
    <n v="119"/>
    <n v="79"/>
    <n v="7"/>
    <n v="0"/>
    <n v="8"/>
    <n v="0"/>
    <n v="0"/>
    <n v="0"/>
    <n v="0"/>
    <n v="0"/>
    <n v="1060"/>
    <n v="672"/>
    <n v="47"/>
    <n v="90"/>
    <n v="38"/>
    <n v="515"/>
    <n v="241"/>
    <n v="23"/>
    <n v="60"/>
    <n v="18"/>
    <n v="39"/>
    <n v="33"/>
    <n v="1"/>
    <n v="0"/>
    <n v="0"/>
    <n v="0"/>
    <n v="0"/>
    <n v="0"/>
    <n v="0"/>
    <n v="0"/>
    <n v="0"/>
    <n v="0"/>
    <n v="0"/>
    <n v="0"/>
    <n v="0"/>
    <n v="0"/>
    <n v="0"/>
    <n v="0"/>
    <n v="0"/>
    <n v="0"/>
    <n v="0"/>
    <n v="3"/>
    <n v="0"/>
    <n v="81"/>
    <n v="0"/>
    <n v="103"/>
    <n v="0"/>
    <n v="858"/>
    <n v="386"/>
    <n v="37"/>
    <n v="9236"/>
    <n v="3864"/>
    <n v="0"/>
    <n v="177"/>
    <n v="1872"/>
    <n v="473"/>
    <n v="6281"/>
    <n v="7"/>
    <n v="0"/>
    <n v="0"/>
  </r>
  <r>
    <x v="5"/>
    <x v="34"/>
    <x v="201"/>
    <x v="0"/>
    <n v="104"/>
    <n v="3"/>
    <n v="3"/>
    <n v="0"/>
    <n v="0"/>
    <n v="60"/>
    <n v="7"/>
    <n v="7"/>
    <n v="4"/>
    <n v="3"/>
    <n v="2"/>
    <n v="0"/>
    <n v="1"/>
    <n v="316"/>
    <n v="209"/>
    <n v="25"/>
    <n v="3"/>
    <n v="8"/>
    <n v="1517"/>
    <n v="816"/>
    <n v="104"/>
    <n v="115"/>
    <n v="27"/>
    <n v="630"/>
    <n v="346"/>
    <n v="50"/>
    <n v="59"/>
    <n v="29"/>
    <n v="199"/>
    <n v="94"/>
    <n v="7"/>
    <n v="22"/>
    <n v="3"/>
    <n v="62"/>
    <n v="33"/>
    <n v="5"/>
    <n v="0"/>
    <n v="1"/>
    <n v="0"/>
    <n v="0"/>
    <n v="0"/>
    <n v="0"/>
    <n v="0"/>
    <n v="0"/>
    <n v="0"/>
    <n v="0"/>
    <n v="0"/>
    <n v="0"/>
    <n v="0"/>
    <n v="0"/>
    <n v="0"/>
    <n v="0"/>
    <n v="0"/>
    <n v="0"/>
    <n v="3"/>
    <n v="0"/>
    <n v="84"/>
    <n v="2"/>
    <n v="273"/>
    <n v="1213"/>
    <n v="475"/>
    <n v="156"/>
    <n v="52"/>
    <n v="5680"/>
    <n v="1814"/>
    <n v="0"/>
    <n v="106"/>
    <n v="1756"/>
    <n v="315"/>
    <n v="3209"/>
    <n v="0"/>
    <n v="0"/>
    <n v="22"/>
  </r>
  <r>
    <x v="5"/>
    <x v="35"/>
    <x v="202"/>
    <x v="0"/>
    <n v="233"/>
    <n v="3"/>
    <n v="3"/>
    <n v="0"/>
    <n v="0"/>
    <n v="148"/>
    <n v="23"/>
    <n v="10"/>
    <n v="3"/>
    <n v="24"/>
    <n v="15"/>
    <n v="1"/>
    <n v="0"/>
    <n v="440"/>
    <n v="301"/>
    <n v="55"/>
    <n v="1"/>
    <n v="9"/>
    <n v="2716"/>
    <n v="1498"/>
    <n v="300"/>
    <n v="149"/>
    <n v="47"/>
    <n v="1939"/>
    <n v="1064"/>
    <n v="273"/>
    <n v="149"/>
    <n v="82"/>
    <n v="462"/>
    <n v="244"/>
    <n v="21"/>
    <n v="59"/>
    <n v="8"/>
    <n v="54"/>
    <n v="42"/>
    <n v="5"/>
    <n v="1"/>
    <n v="0"/>
    <n v="0"/>
    <n v="0"/>
    <n v="0"/>
    <n v="0"/>
    <n v="0"/>
    <n v="0"/>
    <n v="0"/>
    <n v="0"/>
    <n v="0"/>
    <n v="0"/>
    <n v="0"/>
    <n v="0"/>
    <n v="0"/>
    <n v="0"/>
    <n v="0"/>
    <n v="0"/>
    <n v="3"/>
    <n v="0"/>
    <n v="191"/>
    <n v="22"/>
    <n v="354"/>
    <n v="2100"/>
    <n v="1362"/>
    <n v="359"/>
    <n v="47"/>
    <n v="19480"/>
    <n v="7784"/>
    <n v="0"/>
    <n v="567"/>
    <n v="4935"/>
    <n v="1115"/>
    <n v="11936"/>
    <n v="0"/>
    <n v="0"/>
    <n v="16"/>
  </r>
  <r>
    <x v="5"/>
    <x v="36"/>
    <x v="203"/>
    <x v="0"/>
    <n v="168"/>
    <n v="3"/>
    <n v="3"/>
    <n v="0"/>
    <n v="0"/>
    <n v="115"/>
    <n v="4"/>
    <n v="10"/>
    <n v="6"/>
    <n v="36"/>
    <n v="31"/>
    <n v="0"/>
    <n v="0"/>
    <n v="433"/>
    <n v="336"/>
    <n v="15"/>
    <n v="12"/>
    <n v="5"/>
    <n v="1408"/>
    <n v="746"/>
    <n v="39"/>
    <n v="176"/>
    <n v="31"/>
    <n v="844"/>
    <n v="534"/>
    <n v="11"/>
    <n v="79"/>
    <n v="42"/>
    <n v="285"/>
    <n v="124"/>
    <n v="4"/>
    <n v="41"/>
    <n v="13"/>
    <n v="104"/>
    <n v="81"/>
    <n v="4"/>
    <n v="2"/>
    <n v="0"/>
    <n v="0"/>
    <n v="0"/>
    <n v="0"/>
    <n v="0"/>
    <n v="0"/>
    <n v="0"/>
    <n v="0"/>
    <n v="0"/>
    <n v="0"/>
    <n v="0"/>
    <n v="0"/>
    <n v="0"/>
    <n v="0"/>
    <n v="0"/>
    <n v="0"/>
    <n v="0"/>
    <n v="3"/>
    <n v="0"/>
    <n v="144"/>
    <n v="35"/>
    <n v="384"/>
    <n v="1089"/>
    <n v="695"/>
    <n v="208"/>
    <n v="96"/>
    <n v="5946"/>
    <n v="2452"/>
    <n v="0"/>
    <n v="53"/>
    <n v="1266"/>
    <n v="503"/>
    <n v="3832"/>
    <n v="0"/>
    <n v="0"/>
    <n v="17"/>
  </r>
  <r>
    <x v="5"/>
    <x v="34"/>
    <x v="204"/>
    <x v="0"/>
    <n v="175"/>
    <n v="1"/>
    <n v="1"/>
    <n v="0"/>
    <n v="0"/>
    <n v="109"/>
    <n v="18"/>
    <n v="8"/>
    <n v="2"/>
    <n v="5"/>
    <n v="4"/>
    <n v="0"/>
    <n v="0"/>
    <n v="315"/>
    <n v="220"/>
    <n v="20"/>
    <n v="2"/>
    <n v="3"/>
    <n v="1930"/>
    <n v="1064"/>
    <n v="175"/>
    <n v="123"/>
    <n v="21"/>
    <n v="834"/>
    <n v="509"/>
    <n v="89"/>
    <n v="28"/>
    <n v="18"/>
    <n v="397"/>
    <n v="189"/>
    <n v="14"/>
    <n v="54"/>
    <n v="5"/>
    <n v="39"/>
    <n v="26"/>
    <n v="2"/>
    <n v="0"/>
    <n v="0"/>
    <n v="0"/>
    <n v="0"/>
    <n v="0"/>
    <n v="0"/>
    <n v="0"/>
    <n v="0"/>
    <n v="0"/>
    <n v="0"/>
    <n v="0"/>
    <n v="0"/>
    <n v="0"/>
    <n v="0"/>
    <n v="0"/>
    <n v="0"/>
    <n v="0"/>
    <n v="0"/>
    <n v="1"/>
    <n v="0"/>
    <n v="138"/>
    <n v="5"/>
    <n v="279"/>
    <n v="1534"/>
    <n v="675"/>
    <n v="303"/>
    <n v="34"/>
    <n v="10216"/>
    <n v="3951"/>
    <n v="0"/>
    <n v="209"/>
    <n v="2640"/>
    <n v="607"/>
    <n v="6237"/>
    <n v="0"/>
    <n v="0"/>
    <n v="29"/>
  </r>
  <r>
    <x v="5"/>
    <x v="33"/>
    <x v="205"/>
    <x v="0"/>
    <n v="226"/>
    <n v="10"/>
    <n v="9"/>
    <n v="6"/>
    <n v="6"/>
    <n v="156"/>
    <n v="5"/>
    <n v="20"/>
    <n v="4"/>
    <n v="46"/>
    <n v="37"/>
    <n v="0"/>
    <n v="1"/>
    <n v="555"/>
    <n v="430"/>
    <n v="15"/>
    <n v="45"/>
    <n v="5"/>
    <n v="0"/>
    <n v="0"/>
    <n v="0"/>
    <n v="0"/>
    <n v="0"/>
    <n v="2234"/>
    <n v="1498"/>
    <n v="27"/>
    <n v="219"/>
    <n v="71"/>
    <n v="750"/>
    <n v="357"/>
    <n v="16"/>
    <n v="94"/>
    <n v="34"/>
    <n v="128"/>
    <n v="106"/>
    <n v="7"/>
    <n v="2"/>
    <n v="1"/>
    <n v="0"/>
    <n v="0"/>
    <n v="0"/>
    <n v="0"/>
    <n v="0"/>
    <n v="0"/>
    <n v="0"/>
    <n v="0"/>
    <n v="0"/>
    <n v="0"/>
    <n v="0"/>
    <n v="0"/>
    <n v="0"/>
    <n v="0"/>
    <n v="0"/>
    <n v="0"/>
    <n v="10"/>
    <n v="6"/>
    <n v="190"/>
    <n v="42"/>
    <n v="480"/>
    <n v="0"/>
    <n v="1856"/>
    <n v="554"/>
    <n v="115"/>
    <n v="11591"/>
    <n v="4793"/>
    <n v="1"/>
    <n v="110"/>
    <n v="2654"/>
    <n v="571"/>
    <n v="7716"/>
    <n v="15"/>
    <n v="0"/>
    <n v="0"/>
  </r>
  <r>
    <x v="5"/>
    <x v="37"/>
    <x v="206"/>
    <x v="0"/>
    <n v="126"/>
    <n v="4"/>
    <n v="2"/>
    <n v="3"/>
    <n v="1"/>
    <n v="83"/>
    <n v="7"/>
    <n v="9"/>
    <n v="3"/>
    <n v="38"/>
    <n v="28"/>
    <n v="3"/>
    <n v="0"/>
    <n v="396"/>
    <n v="272"/>
    <n v="19"/>
    <n v="13"/>
    <n v="20"/>
    <n v="1763"/>
    <n v="956"/>
    <n v="39"/>
    <n v="136"/>
    <n v="71"/>
    <n v="742"/>
    <n v="442"/>
    <n v="9"/>
    <n v="87"/>
    <n v="36"/>
    <n v="275"/>
    <n v="130"/>
    <n v="0"/>
    <n v="26"/>
    <n v="19"/>
    <n v="74"/>
    <n v="47"/>
    <n v="5"/>
    <n v="0"/>
    <n v="1"/>
    <n v="0"/>
    <n v="0"/>
    <n v="0"/>
    <n v="0"/>
    <n v="0"/>
    <n v="1"/>
    <n v="0"/>
    <n v="0"/>
    <n v="0"/>
    <n v="0"/>
    <n v="0"/>
    <n v="0"/>
    <n v="0"/>
    <n v="0"/>
    <n v="0"/>
    <n v="0"/>
    <n v="4"/>
    <n v="2"/>
    <n v="106"/>
    <n v="35"/>
    <n v="330"/>
    <n v="1452"/>
    <n v="589"/>
    <n v="209"/>
    <n v="67"/>
    <n v="7348"/>
    <n v="2490"/>
    <n v="0"/>
    <n v="30"/>
    <n v="915"/>
    <n v="1612"/>
    <n v="4393"/>
    <n v="0"/>
    <n v="0"/>
    <n v="3"/>
  </r>
  <r>
    <x v="5"/>
    <x v="35"/>
    <x v="207"/>
    <x v="0"/>
    <n v="99"/>
    <n v="3"/>
    <n v="3"/>
    <n v="0"/>
    <n v="0"/>
    <n v="73"/>
    <n v="3"/>
    <n v="8"/>
    <n v="1"/>
    <n v="0"/>
    <n v="0"/>
    <n v="0"/>
    <n v="0"/>
    <n v="267"/>
    <n v="215"/>
    <n v="12"/>
    <n v="8"/>
    <n v="4"/>
    <n v="978"/>
    <n v="581"/>
    <n v="17"/>
    <n v="137"/>
    <n v="8"/>
    <n v="793"/>
    <n v="486"/>
    <n v="8"/>
    <n v="135"/>
    <n v="25"/>
    <n v="218"/>
    <n v="112"/>
    <n v="5"/>
    <n v="34"/>
    <n v="6"/>
    <n v="28"/>
    <n v="22"/>
    <n v="2"/>
    <n v="1"/>
    <n v="0"/>
    <n v="0"/>
    <n v="0"/>
    <n v="0"/>
    <n v="0"/>
    <n v="0"/>
    <n v="0"/>
    <n v="0"/>
    <n v="0"/>
    <n v="0"/>
    <n v="0"/>
    <n v="0"/>
    <n v="0"/>
    <n v="0"/>
    <n v="0"/>
    <n v="0"/>
    <n v="0"/>
    <n v="3"/>
    <n v="0"/>
    <n v="85"/>
    <n v="0"/>
    <n v="235"/>
    <n v="781"/>
    <n v="608"/>
    <n v="156"/>
    <n v="25"/>
    <n v="7182"/>
    <n v="2831"/>
    <n v="0"/>
    <n v="31"/>
    <n v="2012"/>
    <n v="471"/>
    <n v="4331"/>
    <n v="2"/>
    <n v="0"/>
    <n v="9"/>
  </r>
  <r>
    <x v="5"/>
    <x v="36"/>
    <x v="208"/>
    <x v="0"/>
    <n v="152"/>
    <n v="0"/>
    <n v="0"/>
    <n v="0"/>
    <n v="0"/>
    <n v="93"/>
    <n v="4"/>
    <n v="18"/>
    <n v="2"/>
    <n v="2"/>
    <n v="2"/>
    <n v="0"/>
    <n v="0"/>
    <n v="283"/>
    <n v="213"/>
    <n v="14"/>
    <n v="16"/>
    <n v="5"/>
    <n v="1473"/>
    <n v="816"/>
    <n v="52"/>
    <n v="203"/>
    <n v="27"/>
    <n v="699"/>
    <n v="419"/>
    <n v="28"/>
    <n v="89"/>
    <n v="12"/>
    <n v="296"/>
    <n v="156"/>
    <n v="8"/>
    <n v="30"/>
    <n v="7"/>
    <n v="37"/>
    <n v="29"/>
    <n v="0"/>
    <n v="0"/>
    <n v="0"/>
    <n v="0"/>
    <n v="0"/>
    <n v="0"/>
    <n v="0"/>
    <n v="0"/>
    <n v="0"/>
    <n v="0"/>
    <n v="0"/>
    <n v="0"/>
    <n v="0"/>
    <n v="0"/>
    <n v="0"/>
    <n v="0"/>
    <n v="0"/>
    <n v="0"/>
    <n v="0"/>
    <n v="0"/>
    <n v="0"/>
    <n v="123"/>
    <n v="2"/>
    <n v="243"/>
    <n v="1135"/>
    <n v="546"/>
    <n v="229"/>
    <n v="36"/>
    <n v="13991"/>
    <n v="3979"/>
    <n v="0"/>
    <n v="87"/>
    <n v="4380"/>
    <n v="1942"/>
    <n v="6613"/>
    <n v="0"/>
    <n v="0"/>
    <n v="22"/>
  </r>
  <r>
    <x v="5"/>
    <x v="37"/>
    <x v="209"/>
    <x v="0"/>
    <n v="277"/>
    <n v="6"/>
    <n v="3"/>
    <n v="7"/>
    <n v="5"/>
    <n v="180"/>
    <n v="13"/>
    <n v="27"/>
    <n v="8"/>
    <n v="39"/>
    <n v="28"/>
    <n v="1"/>
    <n v="0"/>
    <n v="440"/>
    <n v="289"/>
    <n v="14"/>
    <n v="19"/>
    <n v="12"/>
    <n v="3365"/>
    <n v="1893"/>
    <n v="100"/>
    <n v="280"/>
    <n v="130"/>
    <n v="1477"/>
    <n v="814"/>
    <n v="39"/>
    <n v="144"/>
    <n v="95"/>
    <n v="578"/>
    <n v="307"/>
    <n v="12"/>
    <n v="47"/>
    <n v="35"/>
    <n v="61"/>
    <n v="37"/>
    <n v="2"/>
    <n v="3"/>
    <n v="1"/>
    <n v="0"/>
    <n v="2"/>
    <n v="1"/>
    <n v="0"/>
    <n v="0"/>
    <n v="1"/>
    <n v="0"/>
    <n v="0"/>
    <n v="0"/>
    <n v="0"/>
    <n v="0"/>
    <n v="0"/>
    <n v="0"/>
    <n v="0"/>
    <n v="0"/>
    <n v="0"/>
    <n v="3"/>
    <n v="6"/>
    <n v="222"/>
    <n v="37"/>
    <n v="383"/>
    <n v="2704"/>
    <n v="1134"/>
    <n v="453"/>
    <n v="51"/>
    <n v="20191"/>
    <n v="7546"/>
    <n v="0"/>
    <n v="80"/>
    <n v="3869"/>
    <n v="2464"/>
    <n v="12475"/>
    <n v="0"/>
    <n v="0"/>
    <n v="6"/>
  </r>
  <r>
    <x v="5"/>
    <x v="33"/>
    <x v="210"/>
    <x v="0"/>
    <n v="122"/>
    <n v="8"/>
    <n v="8"/>
    <n v="3"/>
    <n v="3"/>
    <n v="93"/>
    <n v="4"/>
    <n v="9"/>
    <n v="1"/>
    <n v="56"/>
    <n v="51"/>
    <n v="1"/>
    <n v="0"/>
    <n v="375"/>
    <n v="302"/>
    <n v="17"/>
    <n v="2"/>
    <n v="4"/>
    <n v="0"/>
    <n v="0"/>
    <n v="0"/>
    <n v="0"/>
    <n v="0"/>
    <n v="1516"/>
    <n v="980"/>
    <n v="35"/>
    <n v="188"/>
    <n v="23"/>
    <n v="422"/>
    <n v="214"/>
    <n v="9"/>
    <n v="69"/>
    <n v="7"/>
    <n v="58"/>
    <n v="45"/>
    <n v="5"/>
    <n v="0"/>
    <n v="0"/>
    <n v="0"/>
    <n v="0"/>
    <n v="0"/>
    <n v="0"/>
    <n v="0"/>
    <n v="0"/>
    <n v="0"/>
    <n v="0"/>
    <n v="0"/>
    <n v="0"/>
    <n v="0"/>
    <n v="0"/>
    <n v="0"/>
    <n v="0"/>
    <n v="0"/>
    <n v="0"/>
    <n v="8"/>
    <n v="3"/>
    <n v="104"/>
    <n v="55"/>
    <n v="335"/>
    <n v="0"/>
    <n v="1218"/>
    <n v="315"/>
    <n v="49"/>
    <n v="8811"/>
    <n v="3574"/>
    <n v="0"/>
    <n v="107"/>
    <n v="2369"/>
    <n v="404"/>
    <n v="5471"/>
    <n v="29"/>
    <n v="0"/>
    <n v="1"/>
  </r>
  <r>
    <x v="5"/>
    <x v="38"/>
    <x v="211"/>
    <x v="0"/>
    <n v="41"/>
    <n v="2"/>
    <n v="2"/>
    <n v="0"/>
    <n v="0"/>
    <n v="28"/>
    <n v="0"/>
    <n v="4"/>
    <n v="0"/>
    <n v="0"/>
    <n v="0"/>
    <n v="0"/>
    <n v="0"/>
    <n v="181"/>
    <n v="146"/>
    <n v="16"/>
    <n v="3"/>
    <n v="2"/>
    <n v="393"/>
    <n v="217"/>
    <n v="12"/>
    <n v="40"/>
    <n v="6"/>
    <n v="294"/>
    <n v="155"/>
    <n v="4"/>
    <n v="47"/>
    <n v="25"/>
    <n v="92"/>
    <n v="53"/>
    <n v="2"/>
    <n v="9"/>
    <n v="3"/>
    <n v="22"/>
    <n v="17"/>
    <n v="3"/>
    <n v="1"/>
    <n v="0"/>
    <n v="0"/>
    <n v="0"/>
    <n v="0"/>
    <n v="0"/>
    <n v="0"/>
    <n v="0"/>
    <n v="0"/>
    <n v="0"/>
    <n v="0"/>
    <n v="0"/>
    <n v="0"/>
    <n v="0"/>
    <n v="0"/>
    <n v="0"/>
    <n v="0"/>
    <n v="0"/>
    <n v="2"/>
    <n v="0"/>
    <n v="37"/>
    <n v="0"/>
    <n v="157"/>
    <n v="316"/>
    <n v="210"/>
    <n v="76"/>
    <n v="18"/>
    <n v="3098"/>
    <n v="1247"/>
    <n v="0"/>
    <n v="38"/>
    <n v="760"/>
    <n v="294"/>
    <n v="1886"/>
    <n v="0"/>
    <n v="0"/>
    <n v="8"/>
  </r>
  <r>
    <x v="5"/>
    <x v="37"/>
    <x v="212"/>
    <x v="0"/>
    <n v="132"/>
    <n v="6"/>
    <n v="4"/>
    <n v="1"/>
    <n v="1"/>
    <n v="79"/>
    <n v="6"/>
    <n v="6"/>
    <n v="2"/>
    <n v="10"/>
    <n v="7"/>
    <n v="0"/>
    <n v="0"/>
    <n v="321"/>
    <n v="234"/>
    <n v="5"/>
    <n v="25"/>
    <n v="4"/>
    <n v="1632"/>
    <n v="817"/>
    <n v="31"/>
    <n v="165"/>
    <n v="42"/>
    <n v="583"/>
    <n v="338"/>
    <n v="4"/>
    <n v="76"/>
    <n v="15"/>
    <n v="225"/>
    <n v="80"/>
    <n v="1"/>
    <n v="34"/>
    <n v="19"/>
    <n v="90"/>
    <n v="62"/>
    <n v="3"/>
    <n v="2"/>
    <n v="0"/>
    <n v="0"/>
    <n v="0"/>
    <n v="0"/>
    <n v="0"/>
    <n v="0"/>
    <n v="0"/>
    <n v="0"/>
    <n v="0"/>
    <n v="0"/>
    <n v="0"/>
    <n v="0"/>
    <n v="0"/>
    <n v="0"/>
    <n v="0"/>
    <n v="0"/>
    <n v="0"/>
    <n v="5"/>
    <n v="1"/>
    <n v="111"/>
    <n v="10"/>
    <n v="282"/>
    <n v="1317"/>
    <n v="474"/>
    <n v="157"/>
    <n v="82"/>
    <n v="5254"/>
    <n v="1695"/>
    <n v="0"/>
    <n v="13"/>
    <n v="678"/>
    <n v="933"/>
    <n v="3301"/>
    <n v="0"/>
    <n v="0"/>
    <n v="15"/>
  </r>
  <r>
    <x v="5"/>
    <x v="38"/>
    <x v="213"/>
    <x v="0"/>
    <n v="108"/>
    <n v="1"/>
    <n v="1"/>
    <n v="0"/>
    <n v="0"/>
    <n v="67"/>
    <n v="2"/>
    <n v="7"/>
    <n v="3"/>
    <n v="7"/>
    <n v="5"/>
    <n v="1"/>
    <n v="0"/>
    <n v="224"/>
    <n v="171"/>
    <n v="16"/>
    <n v="3"/>
    <n v="3"/>
    <n v="954"/>
    <n v="537"/>
    <n v="35"/>
    <n v="116"/>
    <n v="12"/>
    <n v="606"/>
    <n v="325"/>
    <n v="10"/>
    <n v="83"/>
    <n v="76"/>
    <n v="262"/>
    <n v="126"/>
    <n v="2"/>
    <n v="43"/>
    <n v="7"/>
    <n v="36"/>
    <n v="27"/>
    <n v="3"/>
    <n v="0"/>
    <n v="0"/>
    <n v="0"/>
    <n v="0"/>
    <n v="0"/>
    <n v="0"/>
    <n v="0"/>
    <n v="0"/>
    <n v="0"/>
    <n v="0"/>
    <n v="0"/>
    <n v="0"/>
    <n v="0"/>
    <n v="0"/>
    <n v="0"/>
    <n v="0"/>
    <n v="0"/>
    <n v="0"/>
    <n v="1"/>
    <n v="0"/>
    <n v="90"/>
    <n v="6"/>
    <n v="197"/>
    <n v="755"/>
    <n v="424"/>
    <n v="193"/>
    <n v="33"/>
    <n v="5284"/>
    <n v="1968"/>
    <n v="0"/>
    <n v="53"/>
    <n v="1241"/>
    <n v="525"/>
    <n v="3258"/>
    <n v="0"/>
    <n v="0"/>
    <n v="19"/>
  </r>
  <r>
    <x v="5"/>
    <x v="34"/>
    <x v="214"/>
    <x v="0"/>
    <n v="16"/>
    <n v="0"/>
    <n v="0"/>
    <n v="0"/>
    <n v="0"/>
    <n v="7"/>
    <n v="1"/>
    <n v="2"/>
    <n v="2"/>
    <n v="0"/>
    <n v="0"/>
    <n v="0"/>
    <n v="0"/>
    <n v="12"/>
    <n v="7"/>
    <n v="0"/>
    <n v="1"/>
    <n v="0"/>
    <n v="315"/>
    <n v="90"/>
    <n v="40"/>
    <n v="58"/>
    <n v="8"/>
    <n v="115"/>
    <n v="31"/>
    <n v="12"/>
    <n v="34"/>
    <n v="8"/>
    <n v="31"/>
    <n v="5"/>
    <n v="6"/>
    <n v="8"/>
    <n v="0"/>
    <n v="0"/>
    <n v="0"/>
    <n v="0"/>
    <n v="0"/>
    <n v="0"/>
    <n v="0"/>
    <n v="0"/>
    <n v="0"/>
    <n v="0"/>
    <n v="0"/>
    <n v="0"/>
    <n v="0"/>
    <n v="0"/>
    <n v="0"/>
    <n v="0"/>
    <n v="0"/>
    <n v="0"/>
    <n v="0"/>
    <n v="0"/>
    <n v="0"/>
    <n v="0"/>
    <n v="0"/>
    <n v="0"/>
    <n v="9"/>
    <n v="0"/>
    <n v="10"/>
    <n v="173"/>
    <n v="54"/>
    <n v="11"/>
    <n v="0"/>
    <n v="790"/>
    <n v="94"/>
    <n v="0"/>
    <n v="60"/>
    <n v="316"/>
    <n v="65"/>
    <n v="236"/>
    <n v="0"/>
    <n v="0"/>
    <n v="3"/>
  </r>
  <r>
    <x v="5"/>
    <x v="35"/>
    <x v="215"/>
    <x v="0"/>
    <n v="176"/>
    <n v="3"/>
    <n v="2"/>
    <n v="0"/>
    <n v="0"/>
    <n v="123"/>
    <n v="7"/>
    <n v="7"/>
    <n v="1"/>
    <n v="1"/>
    <n v="1"/>
    <n v="0"/>
    <n v="0"/>
    <n v="561"/>
    <n v="441"/>
    <n v="53"/>
    <n v="8"/>
    <n v="7"/>
    <n v="1689"/>
    <n v="1005"/>
    <n v="91"/>
    <n v="172"/>
    <n v="33"/>
    <n v="1274"/>
    <n v="751"/>
    <n v="17"/>
    <n v="194"/>
    <n v="77"/>
    <n v="288"/>
    <n v="136"/>
    <n v="2"/>
    <n v="42"/>
    <n v="12"/>
    <n v="68"/>
    <n v="50"/>
    <n v="9"/>
    <n v="2"/>
    <n v="0"/>
    <n v="0"/>
    <n v="0"/>
    <n v="0"/>
    <n v="0"/>
    <n v="0"/>
    <n v="0"/>
    <n v="0"/>
    <n v="0"/>
    <n v="0"/>
    <n v="0"/>
    <n v="0"/>
    <n v="0"/>
    <n v="0"/>
    <n v="0"/>
    <n v="0"/>
    <n v="0"/>
    <n v="3"/>
    <n v="0"/>
    <n v="153"/>
    <n v="1"/>
    <n v="484"/>
    <n v="1334"/>
    <n v="950"/>
    <n v="218"/>
    <n v="53"/>
    <n v="10613"/>
    <n v="4354"/>
    <n v="0"/>
    <n v="77"/>
    <n v="2218"/>
    <n v="863"/>
    <n v="6885"/>
    <n v="0"/>
    <n v="0"/>
    <n v="7"/>
  </r>
  <r>
    <x v="5"/>
    <x v="35"/>
    <x v="216"/>
    <x v="0"/>
    <n v="86"/>
    <n v="4"/>
    <n v="2"/>
    <n v="0"/>
    <n v="0"/>
    <n v="54"/>
    <n v="2"/>
    <n v="8"/>
    <n v="3"/>
    <n v="0"/>
    <n v="0"/>
    <n v="0"/>
    <n v="0"/>
    <n v="184"/>
    <n v="145"/>
    <n v="3"/>
    <n v="11"/>
    <n v="0"/>
    <n v="899"/>
    <n v="522"/>
    <n v="54"/>
    <n v="108"/>
    <n v="8"/>
    <n v="619"/>
    <n v="316"/>
    <n v="5"/>
    <n v="172"/>
    <n v="25"/>
    <n v="162"/>
    <n v="81"/>
    <n v="4"/>
    <n v="29"/>
    <n v="5"/>
    <n v="32"/>
    <n v="23"/>
    <n v="3"/>
    <n v="1"/>
    <n v="0"/>
    <n v="0"/>
    <n v="0"/>
    <n v="0"/>
    <n v="0"/>
    <n v="0"/>
    <n v="0"/>
    <n v="0"/>
    <n v="0"/>
    <n v="0"/>
    <n v="0"/>
    <n v="0"/>
    <n v="0"/>
    <n v="0"/>
    <n v="0"/>
    <n v="0"/>
    <n v="0"/>
    <n v="3"/>
    <n v="0"/>
    <n v="66"/>
    <n v="0"/>
    <n v="165"/>
    <n v="690"/>
    <n v="393"/>
    <n v="116"/>
    <n v="26"/>
    <n v="6793"/>
    <n v="2384"/>
    <n v="0"/>
    <n v="20"/>
    <n v="2163"/>
    <n v="606"/>
    <n v="3686"/>
    <n v="0"/>
    <n v="0"/>
    <n v="7"/>
  </r>
  <r>
    <x v="5"/>
    <x v="37"/>
    <x v="217"/>
    <x v="0"/>
    <n v="169"/>
    <n v="9"/>
    <n v="7"/>
    <n v="2"/>
    <n v="2"/>
    <n v="111"/>
    <n v="6"/>
    <n v="15"/>
    <n v="1"/>
    <n v="46"/>
    <n v="40"/>
    <n v="0"/>
    <n v="1"/>
    <n v="647"/>
    <n v="507"/>
    <n v="26"/>
    <n v="30"/>
    <n v="4"/>
    <n v="2152"/>
    <n v="1248"/>
    <n v="53"/>
    <n v="207"/>
    <n v="28"/>
    <n v="1050"/>
    <n v="659"/>
    <n v="37"/>
    <n v="132"/>
    <n v="19"/>
    <n v="416"/>
    <n v="181"/>
    <n v="3"/>
    <n v="68"/>
    <n v="7"/>
    <n v="147"/>
    <n v="115"/>
    <n v="12"/>
    <n v="2"/>
    <n v="0"/>
    <n v="0"/>
    <n v="1"/>
    <n v="1"/>
    <n v="0"/>
    <n v="0"/>
    <n v="0"/>
    <n v="0"/>
    <n v="0"/>
    <n v="0"/>
    <n v="0"/>
    <n v="0"/>
    <n v="0"/>
    <n v="0"/>
    <n v="0"/>
    <n v="0"/>
    <n v="0"/>
    <n v="7"/>
    <n v="2"/>
    <n v="137"/>
    <n v="45"/>
    <n v="576"/>
    <n v="1776"/>
    <n v="843"/>
    <n v="307"/>
    <n v="130"/>
    <n v="8204"/>
    <n v="3251"/>
    <n v="0"/>
    <n v="221"/>
    <n v="2090"/>
    <n v="197"/>
    <n v="5306"/>
    <n v="2"/>
    <n v="1"/>
    <n v="11"/>
  </r>
  <r>
    <x v="5"/>
    <x v="33"/>
    <x v="218"/>
    <x v="0"/>
    <n v="180"/>
    <n v="2"/>
    <n v="0"/>
    <n v="0"/>
    <n v="0"/>
    <n v="131"/>
    <n v="7"/>
    <n v="7"/>
    <n v="2"/>
    <n v="2"/>
    <n v="2"/>
    <n v="0"/>
    <n v="0"/>
    <n v="390"/>
    <n v="310"/>
    <n v="20"/>
    <n v="10"/>
    <n v="2"/>
    <n v="0"/>
    <n v="0"/>
    <n v="0"/>
    <n v="0"/>
    <n v="0"/>
    <n v="1772"/>
    <n v="1204"/>
    <n v="55"/>
    <n v="151"/>
    <n v="28"/>
    <n v="576"/>
    <n v="281"/>
    <n v="28"/>
    <n v="56"/>
    <n v="11"/>
    <n v="73"/>
    <n v="55"/>
    <n v="7"/>
    <n v="2"/>
    <n v="0"/>
    <n v="0"/>
    <n v="1"/>
    <n v="0"/>
    <n v="0"/>
    <n v="0"/>
    <n v="0"/>
    <n v="0"/>
    <n v="0"/>
    <n v="0"/>
    <n v="0"/>
    <n v="0"/>
    <n v="0"/>
    <n v="0"/>
    <n v="0"/>
    <n v="0"/>
    <n v="0"/>
    <n v="0"/>
    <n v="0"/>
    <n v="159"/>
    <n v="2"/>
    <n v="353"/>
    <n v="0"/>
    <n v="1484"/>
    <n v="457"/>
    <n v="62"/>
    <n v="9281"/>
    <n v="4112"/>
    <n v="0"/>
    <n v="304"/>
    <n v="1846"/>
    <n v="338"/>
    <n v="6334"/>
    <n v="16"/>
    <n v="0"/>
    <n v="0"/>
  </r>
  <r>
    <x v="5"/>
    <x v="39"/>
    <x v="219"/>
    <x v="0"/>
    <n v="63"/>
    <n v="3"/>
    <n v="1"/>
    <n v="2"/>
    <n v="1"/>
    <n v="43"/>
    <n v="3"/>
    <n v="8"/>
    <n v="1"/>
    <n v="65"/>
    <n v="53"/>
    <n v="5"/>
    <n v="1"/>
    <n v="121"/>
    <n v="94"/>
    <n v="9"/>
    <n v="4"/>
    <n v="1"/>
    <n v="743"/>
    <n v="406"/>
    <n v="13"/>
    <n v="111"/>
    <n v="8"/>
    <n v="373"/>
    <n v="185"/>
    <n v="1"/>
    <n v="64"/>
    <n v="23"/>
    <n v="120"/>
    <n v="62"/>
    <n v="0"/>
    <n v="21"/>
    <n v="6"/>
    <n v="40"/>
    <n v="34"/>
    <n v="2"/>
    <n v="0"/>
    <n v="0"/>
    <n v="0"/>
    <n v="1"/>
    <n v="0"/>
    <n v="0"/>
    <n v="0"/>
    <n v="1"/>
    <n v="0"/>
    <n v="0"/>
    <n v="0"/>
    <n v="0"/>
    <n v="2"/>
    <n v="0"/>
    <n v="1"/>
    <n v="0"/>
    <n v="0"/>
    <n v="0"/>
    <n v="2"/>
    <n v="1"/>
    <n v="51"/>
    <n v="55"/>
    <n v="104"/>
    <n v="574"/>
    <n v="270"/>
    <n v="90"/>
    <n v="38"/>
    <n v="4284"/>
    <n v="1588"/>
    <n v="0"/>
    <n v="12"/>
    <n v="1204"/>
    <n v="383"/>
    <n v="2504"/>
    <n v="1"/>
    <n v="0"/>
    <n v="14"/>
  </r>
  <r>
    <x v="5"/>
    <x v="38"/>
    <x v="220"/>
    <x v="0"/>
    <n v="55"/>
    <n v="2"/>
    <n v="0"/>
    <n v="0"/>
    <n v="0"/>
    <n v="32"/>
    <n v="1"/>
    <n v="8"/>
    <n v="2"/>
    <n v="6"/>
    <n v="4"/>
    <n v="0"/>
    <n v="0"/>
    <n v="163"/>
    <n v="122"/>
    <n v="15"/>
    <n v="2"/>
    <n v="2"/>
    <n v="510"/>
    <n v="297"/>
    <n v="20"/>
    <n v="76"/>
    <n v="7"/>
    <n v="321"/>
    <n v="179"/>
    <n v="6"/>
    <n v="57"/>
    <n v="27"/>
    <n v="124"/>
    <n v="60"/>
    <n v="1"/>
    <n v="20"/>
    <n v="4"/>
    <n v="35"/>
    <n v="24"/>
    <n v="3"/>
    <n v="0"/>
    <n v="0"/>
    <n v="0"/>
    <n v="0"/>
    <n v="0"/>
    <n v="0"/>
    <n v="0"/>
    <n v="0"/>
    <n v="0"/>
    <n v="0"/>
    <n v="0"/>
    <n v="0"/>
    <n v="0"/>
    <n v="0"/>
    <n v="0"/>
    <n v="0"/>
    <n v="0"/>
    <n v="0"/>
    <n v="0"/>
    <n v="0"/>
    <n v="39"/>
    <n v="5"/>
    <n v="139"/>
    <n v="388"/>
    <n v="225"/>
    <n v="91"/>
    <n v="32"/>
    <n v="2475"/>
    <n v="1063"/>
    <n v="0"/>
    <n v="33"/>
    <n v="543"/>
    <n v="192"/>
    <n v="1582"/>
    <n v="0"/>
    <n v="0"/>
    <n v="8"/>
  </r>
  <r>
    <x v="5"/>
    <x v="34"/>
    <x v="221"/>
    <x v="0"/>
    <n v="146"/>
    <n v="5"/>
    <n v="5"/>
    <n v="1"/>
    <n v="1"/>
    <n v="91"/>
    <n v="14"/>
    <n v="4"/>
    <n v="4"/>
    <n v="6"/>
    <n v="1"/>
    <n v="0"/>
    <n v="1"/>
    <n v="424"/>
    <n v="304"/>
    <n v="26"/>
    <n v="7"/>
    <n v="5"/>
    <n v="1831"/>
    <n v="964"/>
    <n v="144"/>
    <n v="122"/>
    <n v="27"/>
    <n v="799"/>
    <n v="448"/>
    <n v="115"/>
    <n v="35"/>
    <n v="30"/>
    <n v="277"/>
    <n v="111"/>
    <n v="15"/>
    <n v="36"/>
    <n v="8"/>
    <n v="38"/>
    <n v="21"/>
    <n v="2"/>
    <n v="0"/>
    <n v="0"/>
    <n v="0"/>
    <n v="0"/>
    <n v="0"/>
    <n v="0"/>
    <n v="0"/>
    <n v="0"/>
    <n v="0"/>
    <n v="0"/>
    <n v="0"/>
    <n v="0"/>
    <n v="0"/>
    <n v="0"/>
    <n v="0"/>
    <n v="0"/>
    <n v="0"/>
    <n v="0"/>
    <n v="5"/>
    <n v="1"/>
    <n v="124"/>
    <n v="5"/>
    <n v="377"/>
    <n v="1453"/>
    <n v="594"/>
    <n v="196"/>
    <n v="32"/>
    <n v="10341"/>
    <n v="2907"/>
    <n v="0"/>
    <n v="229"/>
    <n v="2981"/>
    <n v="1327"/>
    <n v="5232"/>
    <n v="0"/>
    <n v="0"/>
    <n v="18"/>
  </r>
  <r>
    <x v="5"/>
    <x v="39"/>
    <x v="222"/>
    <x v="0"/>
    <n v="174"/>
    <n v="11"/>
    <n v="6"/>
    <n v="0"/>
    <n v="0"/>
    <n v="74"/>
    <n v="13"/>
    <n v="17"/>
    <n v="6"/>
    <n v="4"/>
    <n v="0"/>
    <n v="0"/>
    <n v="0"/>
    <n v="264"/>
    <n v="163"/>
    <n v="15"/>
    <n v="13"/>
    <n v="2"/>
    <n v="1968"/>
    <n v="563"/>
    <n v="106"/>
    <n v="231"/>
    <n v="41"/>
    <n v="771"/>
    <n v="255"/>
    <n v="15"/>
    <n v="110"/>
    <n v="57"/>
    <n v="372"/>
    <n v="68"/>
    <n v="17"/>
    <n v="59"/>
    <n v="3"/>
    <n v="63"/>
    <n v="24"/>
    <n v="8"/>
    <n v="3"/>
    <n v="0"/>
    <n v="0"/>
    <n v="2"/>
    <n v="1"/>
    <n v="0"/>
    <n v="0"/>
    <n v="0"/>
    <n v="0"/>
    <n v="0"/>
    <n v="0"/>
    <n v="0"/>
    <n v="0"/>
    <n v="0"/>
    <n v="0"/>
    <n v="0"/>
    <n v="0"/>
    <n v="0"/>
    <n v="8"/>
    <n v="0"/>
    <n v="129"/>
    <n v="4"/>
    <n v="231"/>
    <n v="1460"/>
    <n v="568"/>
    <n v="270"/>
    <n v="48"/>
    <n v="9673"/>
    <n v="921"/>
    <n v="0"/>
    <n v="145"/>
    <n v="2515"/>
    <n v="717"/>
    <n v="5859"/>
    <n v="0"/>
    <n v="0"/>
    <n v="0"/>
  </r>
  <r>
    <x v="5"/>
    <x v="37"/>
    <x v="223"/>
    <x v="0"/>
    <n v="30"/>
    <n v="0"/>
    <n v="0"/>
    <n v="0"/>
    <n v="0"/>
    <n v="25"/>
    <n v="0"/>
    <n v="0"/>
    <n v="0"/>
    <n v="1"/>
    <n v="1"/>
    <n v="0"/>
    <n v="0"/>
    <n v="127"/>
    <n v="114"/>
    <n v="1"/>
    <n v="4"/>
    <n v="0"/>
    <n v="260"/>
    <n v="201"/>
    <n v="2"/>
    <n v="18"/>
    <n v="8"/>
    <n v="300"/>
    <n v="212"/>
    <n v="1"/>
    <n v="33"/>
    <n v="20"/>
    <n v="45"/>
    <n v="29"/>
    <n v="0"/>
    <n v="6"/>
    <n v="3"/>
    <n v="10"/>
    <n v="10"/>
    <n v="0"/>
    <n v="0"/>
    <n v="0"/>
    <n v="0"/>
    <n v="0"/>
    <n v="0"/>
    <n v="0"/>
    <n v="0"/>
    <n v="0"/>
    <n v="0"/>
    <n v="0"/>
    <n v="0"/>
    <n v="0"/>
    <n v="0"/>
    <n v="0"/>
    <n v="0"/>
    <n v="0"/>
    <n v="0"/>
    <n v="0"/>
    <n v="0"/>
    <n v="0"/>
    <n v="28"/>
    <n v="1"/>
    <n v="121"/>
    <n v="227"/>
    <n v="240"/>
    <n v="36"/>
    <n v="10"/>
    <n v="1487"/>
    <n v="803"/>
    <n v="0"/>
    <n v="3"/>
    <n v="306"/>
    <n v="117"/>
    <n v="1019"/>
    <n v="0"/>
    <n v="0"/>
    <n v="4"/>
  </r>
  <r>
    <x v="5"/>
    <x v="39"/>
    <x v="224"/>
    <x v="0"/>
    <n v="194"/>
    <n v="7"/>
    <n v="6"/>
    <n v="1"/>
    <n v="1"/>
    <n v="122"/>
    <n v="2"/>
    <n v="17"/>
    <n v="2"/>
    <n v="17"/>
    <n v="13"/>
    <n v="0"/>
    <n v="0"/>
    <n v="324"/>
    <n v="217"/>
    <n v="21"/>
    <n v="7"/>
    <n v="11"/>
    <n v="2370"/>
    <n v="1245"/>
    <n v="32"/>
    <n v="284"/>
    <n v="40"/>
    <n v="804"/>
    <n v="447"/>
    <n v="1"/>
    <n v="124"/>
    <n v="43"/>
    <n v="441"/>
    <n v="207"/>
    <n v="1"/>
    <n v="69"/>
    <n v="7"/>
    <n v="82"/>
    <n v="45"/>
    <n v="10"/>
    <n v="2"/>
    <n v="0"/>
    <n v="0"/>
    <n v="0"/>
    <n v="0"/>
    <n v="0"/>
    <n v="0"/>
    <n v="0"/>
    <n v="0"/>
    <n v="0"/>
    <n v="0"/>
    <n v="0"/>
    <n v="0"/>
    <n v="0"/>
    <n v="0"/>
    <n v="0"/>
    <n v="0"/>
    <n v="0"/>
    <n v="7"/>
    <n v="1"/>
    <n v="166"/>
    <n v="17"/>
    <n v="274"/>
    <n v="1914"/>
    <n v="620"/>
    <n v="340"/>
    <n v="66"/>
    <n v="9813"/>
    <n v="3771"/>
    <n v="0"/>
    <n v="20"/>
    <n v="2236"/>
    <n v="726"/>
    <n v="6345"/>
    <n v="1"/>
    <n v="0"/>
    <n v="13"/>
  </r>
  <r>
    <x v="5"/>
    <x v="38"/>
    <x v="225"/>
    <x v="0"/>
    <n v="224"/>
    <n v="13"/>
    <n v="11"/>
    <n v="1"/>
    <n v="1"/>
    <n v="155"/>
    <n v="5"/>
    <n v="19"/>
    <n v="2"/>
    <n v="19"/>
    <n v="17"/>
    <n v="1"/>
    <n v="0"/>
    <n v="619"/>
    <n v="490"/>
    <n v="55"/>
    <n v="4"/>
    <n v="5"/>
    <n v="2148"/>
    <n v="1200"/>
    <n v="69"/>
    <n v="272"/>
    <n v="20"/>
    <n v="1317"/>
    <n v="852"/>
    <n v="12"/>
    <n v="158"/>
    <n v="66"/>
    <n v="371"/>
    <n v="156"/>
    <n v="11"/>
    <n v="78"/>
    <n v="11"/>
    <n v="138"/>
    <n v="98"/>
    <n v="11"/>
    <n v="2"/>
    <n v="0"/>
    <n v="0"/>
    <n v="0"/>
    <n v="1"/>
    <n v="0"/>
    <n v="0"/>
    <n v="0"/>
    <n v="0"/>
    <n v="0"/>
    <n v="0"/>
    <n v="0"/>
    <n v="0"/>
    <n v="0"/>
    <n v="0"/>
    <n v="0"/>
    <n v="0"/>
    <n v="0"/>
    <n v="12"/>
    <n v="1"/>
    <n v="190"/>
    <n v="18"/>
    <n v="545"/>
    <n v="1704"/>
    <n v="1050"/>
    <n v="253"/>
    <n v="121"/>
    <n v="7588"/>
    <n v="2970"/>
    <n v="0"/>
    <n v="107"/>
    <n v="1725"/>
    <n v="600"/>
    <n v="4820"/>
    <n v="1"/>
    <n v="1"/>
    <n v="40"/>
  </r>
  <r>
    <x v="5"/>
    <x v="39"/>
    <x v="226"/>
    <x v="0"/>
    <n v="51"/>
    <n v="2"/>
    <n v="2"/>
    <n v="0"/>
    <n v="0"/>
    <n v="33"/>
    <n v="0"/>
    <n v="3"/>
    <n v="4"/>
    <n v="0"/>
    <n v="0"/>
    <n v="0"/>
    <n v="0"/>
    <n v="99"/>
    <n v="68"/>
    <n v="13"/>
    <n v="3"/>
    <n v="1"/>
    <n v="630"/>
    <n v="341"/>
    <n v="15"/>
    <n v="97"/>
    <n v="7"/>
    <n v="290"/>
    <n v="141"/>
    <n v="3"/>
    <n v="61"/>
    <n v="17"/>
    <n v="134"/>
    <n v="58"/>
    <n v="1"/>
    <n v="25"/>
    <n v="1"/>
    <n v="25"/>
    <n v="18"/>
    <n v="2"/>
    <n v="1"/>
    <n v="0"/>
    <n v="0"/>
    <n v="0"/>
    <n v="0"/>
    <n v="0"/>
    <n v="0"/>
    <n v="0"/>
    <n v="0"/>
    <n v="0"/>
    <n v="0"/>
    <n v="0"/>
    <n v="0"/>
    <n v="0"/>
    <n v="0"/>
    <n v="0"/>
    <n v="0"/>
    <n v="0"/>
    <n v="2"/>
    <n v="0"/>
    <n v="44"/>
    <n v="0"/>
    <n v="81"/>
    <n v="491"/>
    <n v="204"/>
    <n v="96"/>
    <n v="21"/>
    <n v="2583"/>
    <n v="761"/>
    <n v="0"/>
    <n v="14"/>
    <n v="825"/>
    <n v="215"/>
    <n v="1392"/>
    <n v="1"/>
    <n v="0"/>
    <n v="11"/>
  </r>
  <r>
    <x v="5"/>
    <x v="36"/>
    <x v="227"/>
    <x v="0"/>
    <n v="87"/>
    <n v="0"/>
    <n v="0"/>
    <n v="0"/>
    <n v="0"/>
    <n v="50"/>
    <n v="9"/>
    <n v="3"/>
    <n v="0"/>
    <n v="0"/>
    <n v="0"/>
    <n v="0"/>
    <n v="0"/>
    <n v="182"/>
    <n v="129"/>
    <n v="27"/>
    <n v="0"/>
    <n v="3"/>
    <n v="888"/>
    <n v="487"/>
    <n v="68"/>
    <n v="64"/>
    <n v="11"/>
    <n v="466"/>
    <n v="252"/>
    <n v="68"/>
    <n v="45"/>
    <n v="4"/>
    <n v="201"/>
    <n v="107"/>
    <n v="4"/>
    <n v="22"/>
    <n v="2"/>
    <n v="30"/>
    <n v="16"/>
    <n v="3"/>
    <n v="1"/>
    <n v="0"/>
    <n v="0"/>
    <n v="0"/>
    <n v="0"/>
    <n v="0"/>
    <n v="0"/>
    <n v="0"/>
    <n v="0"/>
    <n v="0"/>
    <n v="0"/>
    <n v="0"/>
    <n v="0"/>
    <n v="0"/>
    <n v="0"/>
    <n v="0"/>
    <n v="0"/>
    <n v="0"/>
    <n v="0"/>
    <n v="0"/>
    <n v="74"/>
    <n v="0"/>
    <n v="147"/>
    <n v="706"/>
    <n v="334"/>
    <n v="162"/>
    <n v="23"/>
    <n v="6438"/>
    <n v="2664"/>
    <n v="0"/>
    <n v="123"/>
    <n v="1733"/>
    <n v="183"/>
    <n v="4091"/>
    <n v="0"/>
    <n v="0"/>
    <n v="9"/>
  </r>
  <r>
    <x v="5"/>
    <x v="36"/>
    <x v="228"/>
    <x v="0"/>
    <n v="177"/>
    <n v="4"/>
    <n v="2"/>
    <n v="0"/>
    <n v="0"/>
    <n v="109"/>
    <n v="12"/>
    <n v="15"/>
    <n v="4"/>
    <n v="7"/>
    <n v="7"/>
    <n v="0"/>
    <n v="0"/>
    <n v="519"/>
    <n v="422"/>
    <n v="23"/>
    <n v="5"/>
    <n v="9"/>
    <n v="1730"/>
    <n v="991"/>
    <n v="103"/>
    <n v="145"/>
    <n v="29"/>
    <n v="1022"/>
    <n v="652"/>
    <n v="44"/>
    <n v="83"/>
    <n v="40"/>
    <n v="359"/>
    <n v="147"/>
    <n v="14"/>
    <n v="51"/>
    <n v="10"/>
    <n v="87"/>
    <n v="57"/>
    <n v="8"/>
    <n v="0"/>
    <n v="2"/>
    <n v="0"/>
    <n v="0"/>
    <n v="0"/>
    <n v="0"/>
    <n v="0"/>
    <n v="0"/>
    <n v="0"/>
    <n v="0"/>
    <n v="0"/>
    <n v="0"/>
    <n v="0"/>
    <n v="0"/>
    <n v="0"/>
    <n v="0"/>
    <n v="0"/>
    <n v="0"/>
    <n v="4"/>
    <n v="0"/>
    <n v="139"/>
    <n v="7"/>
    <n v="472"/>
    <n v="1374"/>
    <n v="826"/>
    <n v="260"/>
    <n v="74"/>
    <n v="7796"/>
    <n v="3017"/>
    <n v="0"/>
    <n v="168"/>
    <n v="1805"/>
    <n v="576"/>
    <n v="4831"/>
    <n v="0"/>
    <n v="0"/>
    <n v="27"/>
  </r>
  <r>
    <x v="5"/>
    <x v="38"/>
    <x v="229"/>
    <x v="0"/>
    <n v="84"/>
    <n v="2"/>
    <n v="1"/>
    <n v="1"/>
    <n v="1"/>
    <n v="56"/>
    <n v="4"/>
    <n v="8"/>
    <n v="3"/>
    <n v="3"/>
    <n v="2"/>
    <n v="0"/>
    <n v="0"/>
    <n v="215"/>
    <n v="164"/>
    <n v="15"/>
    <n v="7"/>
    <n v="3"/>
    <n v="766"/>
    <n v="455"/>
    <n v="33"/>
    <n v="86"/>
    <n v="9"/>
    <n v="442"/>
    <n v="280"/>
    <n v="4"/>
    <n v="66"/>
    <n v="8"/>
    <n v="195"/>
    <n v="121"/>
    <n v="3"/>
    <n v="27"/>
    <n v="3"/>
    <n v="36"/>
    <n v="27"/>
    <n v="2"/>
    <n v="0"/>
    <n v="0"/>
    <n v="0"/>
    <n v="0"/>
    <n v="0"/>
    <n v="0"/>
    <n v="0"/>
    <n v="0"/>
    <n v="0"/>
    <n v="0"/>
    <n v="0"/>
    <n v="0"/>
    <n v="0"/>
    <n v="0"/>
    <n v="0"/>
    <n v="0"/>
    <n v="0"/>
    <n v="0"/>
    <n v="2"/>
    <n v="1"/>
    <n v="66"/>
    <n v="3"/>
    <n v="187"/>
    <n v="612"/>
    <n v="353"/>
    <n v="155"/>
    <n v="34"/>
    <n v="4177"/>
    <n v="2156"/>
    <n v="0"/>
    <n v="38"/>
    <n v="926"/>
    <n v="146"/>
    <n v="2907"/>
    <n v="0"/>
    <n v="0"/>
    <n v="14"/>
  </r>
  <r>
    <x v="5"/>
    <x v="37"/>
    <x v="230"/>
    <x v="0"/>
    <n v="158"/>
    <n v="2"/>
    <n v="2"/>
    <n v="0"/>
    <n v="0"/>
    <n v="125"/>
    <n v="3"/>
    <n v="8"/>
    <n v="3"/>
    <n v="0"/>
    <n v="0"/>
    <n v="0"/>
    <n v="0"/>
    <n v="465"/>
    <n v="383"/>
    <n v="38"/>
    <n v="6"/>
    <n v="4"/>
    <n v="1223"/>
    <n v="798"/>
    <n v="30"/>
    <n v="119"/>
    <n v="19"/>
    <n v="1310"/>
    <n v="865"/>
    <n v="20"/>
    <n v="189"/>
    <n v="63"/>
    <n v="288"/>
    <n v="156"/>
    <n v="4"/>
    <n v="38"/>
    <n v="4"/>
    <n v="40"/>
    <n v="30"/>
    <n v="2"/>
    <n v="1"/>
    <n v="0"/>
    <n v="0"/>
    <n v="0"/>
    <n v="0"/>
    <n v="0"/>
    <n v="0"/>
    <n v="0"/>
    <n v="0"/>
    <n v="0"/>
    <n v="0"/>
    <n v="0"/>
    <n v="0"/>
    <n v="0"/>
    <n v="0"/>
    <n v="0"/>
    <n v="0"/>
    <n v="0"/>
    <n v="2"/>
    <n v="0"/>
    <n v="140"/>
    <n v="0"/>
    <n v="413"/>
    <n v="1017"/>
    <n v="1004"/>
    <n v="220"/>
    <n v="36"/>
    <n v="8534"/>
    <n v="4242"/>
    <n v="0"/>
    <n v="94"/>
    <n v="1703"/>
    <n v="623"/>
    <n v="5786"/>
    <n v="0"/>
    <n v="0"/>
    <n v="14"/>
  </r>
  <r>
    <x v="5"/>
    <x v="39"/>
    <x v="231"/>
    <x v="0"/>
    <n v="230"/>
    <n v="9"/>
    <n v="6"/>
    <n v="1"/>
    <n v="1"/>
    <n v="148"/>
    <n v="5"/>
    <n v="30"/>
    <n v="2"/>
    <n v="26"/>
    <n v="26"/>
    <n v="0"/>
    <n v="0"/>
    <n v="584"/>
    <n v="444"/>
    <n v="15"/>
    <n v="25"/>
    <n v="9"/>
    <n v="2644"/>
    <n v="1396"/>
    <n v="42"/>
    <n v="364"/>
    <n v="24"/>
    <n v="1154"/>
    <n v="733"/>
    <n v="9"/>
    <n v="172"/>
    <n v="20"/>
    <n v="441"/>
    <n v="171"/>
    <n v="3"/>
    <n v="84"/>
    <n v="12"/>
    <n v="151"/>
    <n v="112"/>
    <n v="9"/>
    <n v="0"/>
    <n v="0"/>
    <n v="0"/>
    <n v="1"/>
    <n v="0"/>
    <n v="0"/>
    <n v="0"/>
    <n v="0"/>
    <n v="0"/>
    <n v="0"/>
    <n v="0"/>
    <n v="0"/>
    <n v="0"/>
    <n v="0"/>
    <n v="0"/>
    <n v="0"/>
    <n v="0"/>
    <n v="0"/>
    <n v="6"/>
    <n v="1"/>
    <n v="183"/>
    <n v="26"/>
    <n v="527"/>
    <n v="2114"/>
    <n v="930"/>
    <n v="308"/>
    <n v="137"/>
    <n v="10355"/>
    <n v="3426"/>
    <n v="0"/>
    <n v="32"/>
    <n v="3123"/>
    <n v="513"/>
    <n v="6075"/>
    <n v="0"/>
    <n v="0"/>
    <n v="31"/>
  </r>
  <r>
    <x v="6"/>
    <x v="40"/>
    <x v="232"/>
    <x v="0"/>
    <n v="100"/>
    <n v="0"/>
    <n v="0"/>
    <n v="1"/>
    <n v="0"/>
    <n v="55"/>
    <n v="5"/>
    <n v="16"/>
    <n v="1"/>
    <n v="1"/>
    <n v="0"/>
    <n v="0"/>
    <n v="0"/>
    <n v="395"/>
    <n v="254"/>
    <n v="44"/>
    <n v="34"/>
    <n v="6"/>
    <n v="1134"/>
    <n v="513"/>
    <n v="35"/>
    <n v="225"/>
    <n v="38"/>
    <n v="1023"/>
    <n v="434"/>
    <n v="9"/>
    <n v="316"/>
    <n v="32"/>
    <n v="201"/>
    <n v="96"/>
    <n v="0"/>
    <n v="16"/>
    <n v="30"/>
    <n v="10"/>
    <n v="5"/>
    <n v="1"/>
    <n v="1"/>
    <n v="0"/>
    <n v="0"/>
    <n v="0"/>
    <n v="0"/>
    <n v="0"/>
    <n v="0"/>
    <n v="0"/>
    <n v="1"/>
    <n v="0"/>
    <n v="0"/>
    <n v="0"/>
    <n v="0"/>
    <n v="0"/>
    <n v="0"/>
    <n v="0"/>
    <n v="0"/>
    <n v="0"/>
    <n v="0"/>
    <n v="0"/>
    <n v="76"/>
    <n v="1"/>
    <n v="297"/>
    <n v="791"/>
    <n v="632"/>
    <n v="145"/>
    <n v="8"/>
    <n v="7182"/>
    <n v="2475"/>
    <n v="0"/>
    <n v="39"/>
    <n v="835"/>
    <n v="2044"/>
    <n v="3986"/>
    <n v="0"/>
    <n v="0"/>
    <n v="4"/>
  </r>
  <r>
    <x v="6"/>
    <x v="41"/>
    <x v="233"/>
    <x v="0"/>
    <n v="144"/>
    <n v="4"/>
    <n v="4"/>
    <n v="0"/>
    <n v="0"/>
    <n v="96"/>
    <n v="15"/>
    <n v="11"/>
    <n v="0"/>
    <n v="1"/>
    <n v="1"/>
    <n v="0"/>
    <n v="0"/>
    <n v="522"/>
    <n v="386"/>
    <n v="44"/>
    <n v="25"/>
    <n v="3"/>
    <n v="1278"/>
    <n v="717"/>
    <n v="94"/>
    <n v="158"/>
    <n v="9"/>
    <n v="1058"/>
    <n v="625"/>
    <n v="54"/>
    <n v="167"/>
    <n v="27"/>
    <n v="148"/>
    <n v="65"/>
    <n v="6"/>
    <n v="31"/>
    <n v="8"/>
    <n v="27"/>
    <n v="16"/>
    <n v="4"/>
    <n v="1"/>
    <n v="0"/>
    <n v="0"/>
    <n v="0"/>
    <n v="0"/>
    <n v="0"/>
    <n v="0"/>
    <n v="0"/>
    <n v="0"/>
    <n v="0"/>
    <n v="0"/>
    <n v="0"/>
    <n v="0"/>
    <n v="0"/>
    <n v="0"/>
    <n v="0"/>
    <n v="0"/>
    <n v="0"/>
    <n v="4"/>
    <n v="0"/>
    <n v="114"/>
    <n v="1"/>
    <n v="444"/>
    <n v="980"/>
    <n v="792"/>
    <n v="94"/>
    <n v="21"/>
    <n v="4380"/>
    <n v="1746"/>
    <n v="0"/>
    <n v="103"/>
    <n v="1221"/>
    <n v="220"/>
    <n v="2673"/>
    <n v="0"/>
    <n v="0"/>
    <n v="6"/>
  </r>
  <r>
    <x v="6"/>
    <x v="42"/>
    <x v="234"/>
    <x v="0"/>
    <n v="115"/>
    <n v="0"/>
    <n v="0"/>
    <n v="0"/>
    <n v="0"/>
    <n v="86"/>
    <n v="6"/>
    <n v="5"/>
    <n v="0"/>
    <n v="1"/>
    <n v="1"/>
    <n v="0"/>
    <n v="0"/>
    <n v="405"/>
    <n v="335"/>
    <n v="28"/>
    <n v="3"/>
    <n v="5"/>
    <n v="1106"/>
    <n v="690"/>
    <n v="72"/>
    <n v="89"/>
    <n v="27"/>
    <n v="1049"/>
    <n v="667"/>
    <n v="43"/>
    <n v="126"/>
    <n v="35"/>
    <n v="273"/>
    <n v="167"/>
    <n v="1"/>
    <n v="45"/>
    <n v="6"/>
    <n v="20"/>
    <n v="16"/>
    <n v="3"/>
    <n v="0"/>
    <n v="0"/>
    <n v="0"/>
    <n v="0"/>
    <n v="0"/>
    <n v="0"/>
    <n v="0"/>
    <n v="0"/>
    <n v="0"/>
    <n v="0"/>
    <n v="0"/>
    <n v="0"/>
    <n v="0"/>
    <n v="0"/>
    <n v="0"/>
    <n v="0"/>
    <n v="0"/>
    <n v="0"/>
    <n v="0"/>
    <n v="0"/>
    <n v="101"/>
    <n v="1"/>
    <n v="359"/>
    <n v="886"/>
    <n v="821"/>
    <n v="214"/>
    <n v="16"/>
    <n v="5800"/>
    <n v="2921"/>
    <n v="0"/>
    <n v="103"/>
    <n v="1176"/>
    <n v="281"/>
    <n v="4033"/>
    <n v="0"/>
    <n v="0"/>
    <n v="7"/>
  </r>
  <r>
    <x v="6"/>
    <x v="41"/>
    <x v="235"/>
    <x v="0"/>
    <n v="234"/>
    <n v="6"/>
    <n v="5"/>
    <n v="2"/>
    <n v="1"/>
    <n v="168"/>
    <n v="14"/>
    <n v="9"/>
    <n v="0"/>
    <n v="39"/>
    <n v="32"/>
    <n v="1"/>
    <n v="1"/>
    <n v="571"/>
    <n v="464"/>
    <n v="32"/>
    <n v="10"/>
    <n v="4"/>
    <n v="1902"/>
    <n v="1133"/>
    <n v="115"/>
    <n v="205"/>
    <n v="24"/>
    <n v="1744"/>
    <n v="1200"/>
    <n v="29"/>
    <n v="207"/>
    <n v="22"/>
    <n v="446"/>
    <n v="273"/>
    <n v="10"/>
    <n v="52"/>
    <n v="9"/>
    <n v="86"/>
    <n v="69"/>
    <n v="4"/>
    <n v="1"/>
    <n v="1"/>
    <n v="0"/>
    <n v="1"/>
    <n v="0"/>
    <n v="0"/>
    <n v="0"/>
    <n v="1"/>
    <n v="0"/>
    <n v="0"/>
    <n v="0"/>
    <n v="0"/>
    <n v="1"/>
    <n v="0"/>
    <n v="0"/>
    <n v="0"/>
    <n v="0"/>
    <n v="0"/>
    <n v="5"/>
    <n v="1"/>
    <n v="203"/>
    <n v="36"/>
    <n v="514"/>
    <n v="1494"/>
    <n v="1450"/>
    <n v="364"/>
    <n v="79"/>
    <n v="9248"/>
    <n v="4985"/>
    <n v="0"/>
    <n v="128"/>
    <n v="1714"/>
    <n v="337"/>
    <n v="6758"/>
    <n v="0"/>
    <n v="0"/>
    <n v="21"/>
  </r>
  <r>
    <x v="6"/>
    <x v="43"/>
    <x v="236"/>
    <x v="0"/>
    <n v="146"/>
    <n v="7"/>
    <n v="5"/>
    <n v="0"/>
    <n v="0"/>
    <n v="120"/>
    <n v="4"/>
    <n v="4"/>
    <n v="0"/>
    <n v="35"/>
    <n v="33"/>
    <n v="2"/>
    <n v="0"/>
    <n v="836"/>
    <n v="756"/>
    <n v="34"/>
    <n v="7"/>
    <n v="7"/>
    <n v="1330"/>
    <n v="871"/>
    <n v="30"/>
    <n v="104"/>
    <n v="86"/>
    <n v="1276"/>
    <n v="895"/>
    <n v="25"/>
    <n v="115"/>
    <n v="59"/>
    <n v="209"/>
    <n v="107"/>
    <n v="7"/>
    <n v="28"/>
    <n v="14"/>
    <n v="80"/>
    <n v="78"/>
    <n v="1"/>
    <n v="0"/>
    <n v="0"/>
    <n v="0"/>
    <n v="0"/>
    <n v="0"/>
    <n v="0"/>
    <n v="0"/>
    <n v="0"/>
    <n v="0"/>
    <n v="0"/>
    <n v="0"/>
    <n v="0"/>
    <n v="0"/>
    <n v="0"/>
    <n v="0"/>
    <n v="0"/>
    <n v="0"/>
    <n v="0"/>
    <n v="6"/>
    <n v="0"/>
    <n v="137"/>
    <n v="33"/>
    <n v="781"/>
    <n v="1063"/>
    <n v="1047"/>
    <n v="152"/>
    <n v="79"/>
    <n v="5004"/>
    <n v="2147"/>
    <n v="0"/>
    <n v="57"/>
    <n v="223"/>
    <n v="1294"/>
    <n v="3231"/>
    <n v="0"/>
    <n v="0"/>
    <n v="5"/>
  </r>
  <r>
    <x v="6"/>
    <x v="43"/>
    <x v="237"/>
    <x v="0"/>
    <n v="224"/>
    <n v="16"/>
    <n v="12"/>
    <n v="4"/>
    <n v="4"/>
    <n v="166"/>
    <n v="7"/>
    <n v="10"/>
    <n v="1"/>
    <n v="76"/>
    <n v="67"/>
    <n v="2"/>
    <n v="0"/>
    <n v="1242"/>
    <n v="1106"/>
    <n v="54"/>
    <n v="21"/>
    <n v="0"/>
    <n v="1964"/>
    <n v="1230"/>
    <n v="86"/>
    <n v="196"/>
    <n v="81"/>
    <n v="2139"/>
    <n v="1495"/>
    <n v="58"/>
    <n v="215"/>
    <n v="42"/>
    <n v="265"/>
    <n v="119"/>
    <n v="14"/>
    <n v="26"/>
    <n v="21"/>
    <n v="166"/>
    <n v="136"/>
    <n v="10"/>
    <n v="2"/>
    <n v="2"/>
    <n v="0"/>
    <n v="0"/>
    <n v="0"/>
    <n v="0"/>
    <n v="0"/>
    <n v="0"/>
    <n v="0"/>
    <n v="0"/>
    <n v="0"/>
    <n v="0"/>
    <n v="0"/>
    <n v="0"/>
    <n v="1"/>
    <n v="0"/>
    <n v="0"/>
    <n v="0"/>
    <n v="15"/>
    <n v="4"/>
    <n v="201"/>
    <n v="71"/>
    <n v="1155"/>
    <n v="1544"/>
    <n v="1786"/>
    <n v="194"/>
    <n v="149"/>
    <n v="7372"/>
    <n v="3300"/>
    <n v="0"/>
    <n v="124"/>
    <n v="424"/>
    <n v="1644"/>
    <n v="4871"/>
    <n v="0"/>
    <n v="0"/>
    <n v="28"/>
  </r>
  <r>
    <x v="6"/>
    <x v="41"/>
    <x v="238"/>
    <x v="0"/>
    <n v="48"/>
    <n v="1"/>
    <n v="1"/>
    <n v="0"/>
    <n v="0"/>
    <n v="35"/>
    <n v="5"/>
    <n v="0"/>
    <n v="0"/>
    <n v="0"/>
    <n v="0"/>
    <n v="0"/>
    <n v="0"/>
    <n v="158"/>
    <n v="106"/>
    <n v="27"/>
    <n v="1"/>
    <n v="2"/>
    <n v="415"/>
    <n v="210"/>
    <n v="42"/>
    <n v="36"/>
    <n v="3"/>
    <n v="417"/>
    <n v="230"/>
    <n v="20"/>
    <n v="52"/>
    <n v="21"/>
    <n v="58"/>
    <n v="26"/>
    <n v="5"/>
    <n v="6"/>
    <n v="3"/>
    <n v="18"/>
    <n v="11"/>
    <n v="4"/>
    <n v="0"/>
    <n v="1"/>
    <n v="0"/>
    <n v="0"/>
    <n v="0"/>
    <n v="0"/>
    <n v="0"/>
    <n v="0"/>
    <n v="0"/>
    <n v="0"/>
    <n v="0"/>
    <n v="0"/>
    <n v="0"/>
    <n v="0"/>
    <n v="0"/>
    <n v="0"/>
    <n v="0"/>
    <n v="0"/>
    <n v="1"/>
    <n v="0"/>
    <n v="43"/>
    <n v="0"/>
    <n v="125"/>
    <n v="317"/>
    <n v="315"/>
    <n v="39"/>
    <n v="13"/>
    <n v="1570"/>
    <n v="558"/>
    <n v="0"/>
    <n v="46"/>
    <n v="374"/>
    <n v="102"/>
    <n v="968"/>
    <n v="0"/>
    <n v="0"/>
    <n v="2"/>
  </r>
  <r>
    <x v="6"/>
    <x v="41"/>
    <x v="239"/>
    <x v="0"/>
    <n v="55"/>
    <n v="2"/>
    <n v="2"/>
    <n v="0"/>
    <n v="0"/>
    <n v="25"/>
    <n v="6"/>
    <n v="7"/>
    <n v="1"/>
    <n v="2"/>
    <n v="2"/>
    <n v="0"/>
    <n v="0"/>
    <n v="256"/>
    <n v="197"/>
    <n v="33"/>
    <n v="2"/>
    <n v="0"/>
    <n v="766"/>
    <n v="395"/>
    <n v="70"/>
    <n v="104"/>
    <n v="12"/>
    <n v="760"/>
    <n v="401"/>
    <n v="61"/>
    <n v="139"/>
    <n v="17"/>
    <n v="107"/>
    <n v="37"/>
    <n v="5"/>
    <n v="23"/>
    <n v="2"/>
    <n v="16"/>
    <n v="13"/>
    <n v="2"/>
    <n v="0"/>
    <n v="0"/>
    <n v="0"/>
    <n v="0"/>
    <n v="0"/>
    <n v="0"/>
    <n v="0"/>
    <n v="0"/>
    <n v="0"/>
    <n v="0"/>
    <n v="0"/>
    <n v="0"/>
    <n v="0"/>
    <n v="0"/>
    <n v="0"/>
    <n v="0"/>
    <n v="0"/>
    <n v="0"/>
    <n v="2"/>
    <n v="0"/>
    <n v="40"/>
    <n v="2"/>
    <n v="217"/>
    <n v="553"/>
    <n v="532"/>
    <n v="72"/>
    <n v="14"/>
    <n v="3584"/>
    <n v="1208"/>
    <n v="0"/>
    <n v="209"/>
    <n v="1015"/>
    <n v="163"/>
    <n v="2044"/>
    <n v="0"/>
    <n v="0"/>
    <n v="2"/>
  </r>
  <r>
    <x v="6"/>
    <x v="42"/>
    <x v="240"/>
    <x v="0"/>
    <n v="71"/>
    <n v="1"/>
    <n v="0"/>
    <n v="0"/>
    <n v="0"/>
    <n v="47"/>
    <n v="4"/>
    <n v="4"/>
    <n v="1"/>
    <n v="2"/>
    <n v="2"/>
    <n v="0"/>
    <n v="0"/>
    <n v="233"/>
    <n v="173"/>
    <n v="28"/>
    <n v="5"/>
    <n v="2"/>
    <n v="718"/>
    <n v="315"/>
    <n v="39"/>
    <n v="112"/>
    <n v="30"/>
    <n v="816"/>
    <n v="340"/>
    <n v="11"/>
    <n v="181"/>
    <n v="117"/>
    <n v="160"/>
    <n v="61"/>
    <n v="1"/>
    <n v="45"/>
    <n v="2"/>
    <n v="18"/>
    <n v="11"/>
    <n v="2"/>
    <n v="1"/>
    <n v="0"/>
    <n v="0"/>
    <n v="0"/>
    <n v="0"/>
    <n v="0"/>
    <n v="0"/>
    <n v="0"/>
    <n v="0"/>
    <n v="0"/>
    <n v="0"/>
    <n v="0"/>
    <n v="0"/>
    <n v="0"/>
    <n v="0"/>
    <n v="0"/>
    <n v="0"/>
    <n v="0"/>
    <n v="1"/>
    <n v="0"/>
    <n v="58"/>
    <n v="2"/>
    <n v="196"/>
    <n v="502"/>
    <n v="483"/>
    <n v="104"/>
    <n v="15"/>
    <n v="4524"/>
    <n v="1290"/>
    <n v="0"/>
    <n v="41"/>
    <n v="1463"/>
    <n v="565"/>
    <n v="2297"/>
    <n v="0"/>
    <n v="0"/>
    <n v="3"/>
  </r>
  <r>
    <x v="6"/>
    <x v="42"/>
    <x v="241"/>
    <x v="0"/>
    <m/>
    <m/>
    <m/>
    <m/>
    <m/>
    <m/>
    <m/>
    <m/>
    <m/>
    <m/>
    <m/>
    <m/>
    <m/>
    <n v="2"/>
    <m/>
    <m/>
    <m/>
    <n v="2"/>
    <m/>
    <m/>
    <m/>
    <m/>
    <m/>
    <n v="8"/>
    <m/>
    <m/>
    <m/>
    <n v="8"/>
    <m/>
    <m/>
    <m/>
    <m/>
    <m/>
    <m/>
    <m/>
    <m/>
    <m/>
    <m/>
    <m/>
    <m/>
    <m/>
    <m/>
    <m/>
    <m/>
    <m/>
    <m/>
    <m/>
    <m/>
    <m/>
    <m/>
    <m/>
    <m/>
    <m/>
    <m/>
    <m/>
    <m/>
    <m/>
    <m/>
    <m/>
    <m/>
    <m/>
    <m/>
    <m/>
    <n v="42"/>
    <m/>
    <m/>
    <m/>
    <m/>
    <m/>
    <m/>
    <m/>
    <m/>
    <m/>
  </r>
  <r>
    <x v="6"/>
    <x v="42"/>
    <x v="241"/>
    <x v="0"/>
    <n v="135"/>
    <n v="8"/>
    <n v="7"/>
    <m/>
    <m/>
    <n v="84"/>
    <n v="3"/>
    <n v="1"/>
    <n v="16"/>
    <n v="4"/>
    <n v="2"/>
    <m/>
    <m/>
    <n v="419"/>
    <n v="331"/>
    <n v="10"/>
    <n v="3"/>
    <n v="39"/>
    <n v="938"/>
    <n v="521"/>
    <n v="33"/>
    <n v="14"/>
    <n v="128"/>
    <n v="964"/>
    <n v="560"/>
    <n v="5"/>
    <n v="103"/>
    <n v="139"/>
    <n v="116"/>
    <n v="45"/>
    <n v="5"/>
    <m/>
    <n v="32"/>
    <n v="99"/>
    <n v="83"/>
    <m/>
    <m/>
    <n v="5"/>
    <m/>
    <m/>
    <m/>
    <m/>
    <m/>
    <m/>
    <m/>
    <m/>
    <m/>
    <m/>
    <m/>
    <m/>
    <m/>
    <m/>
    <m/>
    <m/>
    <n v="7"/>
    <m/>
    <n v="106"/>
    <n v="4"/>
    <n v="363"/>
    <n v="720"/>
    <n v="697"/>
    <n v="71"/>
    <n v="92"/>
    <n v="4158"/>
    <n v="1493"/>
    <m/>
    <n v="158"/>
    <n v="183"/>
    <n v="1242"/>
    <n v="2403"/>
    <m/>
    <m/>
    <n v="8"/>
  </r>
  <r>
    <x v="6"/>
    <x v="40"/>
    <x v="242"/>
    <x v="0"/>
    <n v="84"/>
    <n v="0"/>
    <n v="0"/>
    <n v="0"/>
    <n v="0"/>
    <n v="50"/>
    <n v="1"/>
    <n v="12"/>
    <n v="4"/>
    <n v="1"/>
    <n v="1"/>
    <n v="0"/>
    <n v="0"/>
    <n v="244"/>
    <n v="177"/>
    <n v="4"/>
    <n v="21"/>
    <n v="4"/>
    <n v="753"/>
    <n v="407"/>
    <n v="13"/>
    <n v="118"/>
    <n v="15"/>
    <n v="657"/>
    <n v="276"/>
    <n v="10"/>
    <n v="142"/>
    <n v="48"/>
    <n v="132"/>
    <n v="73"/>
    <n v="5"/>
    <n v="14"/>
    <n v="5"/>
    <n v="11"/>
    <n v="9"/>
    <n v="1"/>
    <n v="0"/>
    <n v="0"/>
    <n v="0"/>
    <n v="0"/>
    <n v="0"/>
    <n v="0"/>
    <n v="0"/>
    <n v="0"/>
    <n v="0"/>
    <n v="0"/>
    <n v="0"/>
    <n v="0"/>
    <n v="0"/>
    <n v="0"/>
    <n v="0"/>
    <n v="0"/>
    <n v="0"/>
    <n v="0"/>
    <n v="0"/>
    <n v="0"/>
    <n v="62"/>
    <n v="1"/>
    <n v="211"/>
    <n v="582"/>
    <n v="437"/>
    <n v="101"/>
    <n v="10"/>
    <n v="4517"/>
    <n v="1533"/>
    <n v="0"/>
    <n v="75"/>
    <n v="1307"/>
    <n v="395"/>
    <n v="2565"/>
    <n v="0"/>
    <n v="0"/>
    <n v="4"/>
  </r>
  <r>
    <x v="6"/>
    <x v="44"/>
    <x v="243"/>
    <x v="0"/>
    <n v="80"/>
    <n v="1"/>
    <n v="1"/>
    <n v="0"/>
    <n v="0"/>
    <n v="59"/>
    <n v="2"/>
    <n v="9"/>
    <n v="1"/>
    <n v="1"/>
    <n v="1"/>
    <n v="0"/>
    <n v="0"/>
    <n v="376"/>
    <n v="299"/>
    <n v="8"/>
    <n v="15"/>
    <n v="2"/>
    <n v="783"/>
    <n v="445"/>
    <n v="10"/>
    <n v="109"/>
    <n v="14"/>
    <n v="757"/>
    <n v="434"/>
    <n v="4"/>
    <n v="117"/>
    <n v="63"/>
    <n v="163"/>
    <n v="81"/>
    <n v="1"/>
    <n v="31"/>
    <n v="1"/>
    <n v="28"/>
    <n v="25"/>
    <n v="0"/>
    <n v="1"/>
    <n v="1"/>
    <n v="0"/>
    <n v="0"/>
    <n v="0"/>
    <n v="0"/>
    <n v="0"/>
    <n v="0"/>
    <n v="0"/>
    <n v="0"/>
    <n v="0"/>
    <n v="0"/>
    <n v="0"/>
    <n v="0"/>
    <n v="0"/>
    <n v="0"/>
    <n v="0"/>
    <n v="0"/>
    <n v="1"/>
    <n v="0"/>
    <n v="67"/>
    <n v="1"/>
    <n v="347"/>
    <n v="629"/>
    <n v="565"/>
    <n v="126"/>
    <n v="26"/>
    <n v="4214"/>
    <n v="1710"/>
    <n v="0"/>
    <n v="8"/>
    <n v="708"/>
    <n v="688"/>
    <n v="2694"/>
    <n v="0"/>
    <n v="0"/>
    <n v="7"/>
  </r>
  <r>
    <x v="6"/>
    <x v="45"/>
    <x v="178"/>
    <x v="0"/>
    <n v="105"/>
    <n v="3"/>
    <n v="2"/>
    <n v="0"/>
    <n v="0"/>
    <n v="74"/>
    <n v="1"/>
    <n v="14"/>
    <n v="5"/>
    <n v="14"/>
    <n v="12"/>
    <n v="0"/>
    <n v="0"/>
    <n v="428"/>
    <n v="324"/>
    <n v="10"/>
    <n v="11"/>
    <n v="47"/>
    <n v="899"/>
    <n v="499"/>
    <n v="8"/>
    <n v="120"/>
    <n v="43"/>
    <n v="958"/>
    <n v="540"/>
    <n v="8"/>
    <n v="87"/>
    <n v="181"/>
    <n v="129"/>
    <n v="62"/>
    <n v="1"/>
    <n v="17"/>
    <n v="15"/>
    <n v="44"/>
    <n v="36"/>
    <n v="2"/>
    <n v="1"/>
    <n v="0"/>
    <n v="0"/>
    <n v="0"/>
    <n v="0"/>
    <n v="0"/>
    <n v="0"/>
    <n v="0"/>
    <n v="0"/>
    <n v="0"/>
    <n v="0"/>
    <n v="0"/>
    <n v="0"/>
    <n v="0"/>
    <n v="0"/>
    <n v="0"/>
    <n v="0"/>
    <n v="0"/>
    <n v="3"/>
    <n v="0"/>
    <n v="81"/>
    <n v="13"/>
    <n v="353"/>
    <n v="699"/>
    <n v="658"/>
    <n v="94"/>
    <n v="39"/>
    <n v="4392"/>
    <n v="1685"/>
    <n v="0"/>
    <n v="23"/>
    <n v="846"/>
    <n v="798"/>
    <n v="2550"/>
    <n v="0"/>
    <n v="0"/>
    <n v="13"/>
  </r>
  <r>
    <x v="6"/>
    <x v="40"/>
    <x v="244"/>
    <x v="0"/>
    <n v="53"/>
    <n v="0"/>
    <n v="0"/>
    <n v="0"/>
    <n v="0"/>
    <n v="36"/>
    <n v="0"/>
    <n v="4"/>
    <n v="1"/>
    <n v="2"/>
    <n v="2"/>
    <n v="0"/>
    <n v="0"/>
    <n v="186"/>
    <n v="150"/>
    <n v="8"/>
    <n v="9"/>
    <n v="3"/>
    <n v="351"/>
    <n v="218"/>
    <n v="2"/>
    <n v="47"/>
    <n v="7"/>
    <n v="404"/>
    <n v="204"/>
    <n v="1"/>
    <n v="56"/>
    <n v="53"/>
    <n v="58"/>
    <n v="29"/>
    <n v="0"/>
    <n v="5"/>
    <n v="9"/>
    <n v="25"/>
    <n v="22"/>
    <n v="1"/>
    <n v="0"/>
    <n v="0"/>
    <n v="0"/>
    <n v="0"/>
    <n v="0"/>
    <n v="0"/>
    <n v="0"/>
    <n v="0"/>
    <n v="0"/>
    <n v="0"/>
    <n v="0"/>
    <n v="0"/>
    <n v="0"/>
    <n v="0"/>
    <n v="0"/>
    <n v="0"/>
    <n v="0"/>
    <n v="0"/>
    <n v="0"/>
    <n v="0"/>
    <n v="45"/>
    <n v="2"/>
    <n v="163"/>
    <n v="287"/>
    <n v="284"/>
    <n v="42"/>
    <n v="24"/>
    <n v="2246"/>
    <n v="820"/>
    <n v="0"/>
    <n v="5"/>
    <n v="407"/>
    <n v="424"/>
    <n v="1339"/>
    <n v="0"/>
    <n v="0"/>
    <n v="3"/>
  </r>
  <r>
    <x v="6"/>
    <x v="43"/>
    <x v="245"/>
    <x v="0"/>
    <m/>
    <m/>
    <m/>
    <m/>
    <m/>
    <m/>
    <m/>
    <m/>
    <m/>
    <m/>
    <m/>
    <m/>
    <m/>
    <n v="2"/>
    <m/>
    <m/>
    <m/>
    <n v="2"/>
    <m/>
    <m/>
    <m/>
    <m/>
    <m/>
    <n v="22"/>
    <m/>
    <m/>
    <m/>
    <n v="22"/>
    <m/>
    <m/>
    <m/>
    <m/>
    <m/>
    <m/>
    <m/>
    <m/>
    <m/>
    <m/>
    <m/>
    <m/>
    <m/>
    <m/>
    <m/>
    <m/>
    <m/>
    <m/>
    <m/>
    <m/>
    <m/>
    <m/>
    <m/>
    <m/>
    <m/>
    <m/>
    <m/>
    <m/>
    <m/>
    <m/>
    <m/>
    <m/>
    <m/>
    <m/>
    <m/>
    <n v="122"/>
    <m/>
    <m/>
    <m/>
    <m/>
    <m/>
    <m/>
    <m/>
    <m/>
    <m/>
  </r>
  <r>
    <x v="6"/>
    <x v="43"/>
    <x v="245"/>
    <x v="0"/>
    <n v="244"/>
    <n v="10"/>
    <n v="10"/>
    <m/>
    <m/>
    <n v="208"/>
    <n v="3"/>
    <m/>
    <n v="12"/>
    <n v="22"/>
    <n v="21"/>
    <n v="1"/>
    <m/>
    <n v="1493"/>
    <n v="1340"/>
    <n v="62"/>
    <m/>
    <n v="21"/>
    <n v="2106"/>
    <n v="1458"/>
    <n v="42"/>
    <n v="11"/>
    <n v="204"/>
    <n v="2609"/>
    <n v="2038"/>
    <n v="38"/>
    <n v="2"/>
    <n v="206"/>
    <n v="257"/>
    <n v="146"/>
    <n v="7"/>
    <n v="2"/>
    <n v="35"/>
    <n v="178"/>
    <n v="159"/>
    <n v="3"/>
    <n v="1"/>
    <n v="2"/>
    <m/>
    <m/>
    <m/>
    <m/>
    <m/>
    <m/>
    <m/>
    <m/>
    <m/>
    <m/>
    <m/>
    <m/>
    <m/>
    <m/>
    <m/>
    <m/>
    <n v="10"/>
    <m/>
    <n v="226"/>
    <n v="21"/>
    <n v="1400"/>
    <n v="1787"/>
    <n v="2318"/>
    <n v="203"/>
    <n v="166"/>
    <n v="9011"/>
    <n v="5322"/>
    <m/>
    <n v="128"/>
    <n v="30"/>
    <n v="1582"/>
    <n v="7010"/>
    <m/>
    <m/>
    <n v="17"/>
  </r>
  <r>
    <x v="6"/>
    <x v="44"/>
    <x v="246"/>
    <x v="0"/>
    <n v="25"/>
    <n v="0"/>
    <n v="0"/>
    <n v="0"/>
    <n v="0"/>
    <n v="13"/>
    <n v="0"/>
    <n v="2"/>
    <n v="2"/>
    <n v="0"/>
    <n v="0"/>
    <n v="0"/>
    <n v="0"/>
    <n v="106"/>
    <n v="73"/>
    <n v="8"/>
    <n v="7"/>
    <n v="0"/>
    <n v="236"/>
    <n v="106"/>
    <n v="12"/>
    <n v="36"/>
    <n v="5"/>
    <n v="298"/>
    <n v="105"/>
    <n v="6"/>
    <n v="70"/>
    <n v="49"/>
    <n v="51"/>
    <n v="15"/>
    <n v="5"/>
    <n v="8"/>
    <n v="1"/>
    <n v="11"/>
    <n v="8"/>
    <n v="0"/>
    <n v="0"/>
    <n v="0"/>
    <n v="0"/>
    <n v="0"/>
    <n v="0"/>
    <n v="0"/>
    <n v="0"/>
    <n v="0"/>
    <n v="0"/>
    <n v="0"/>
    <n v="0"/>
    <n v="0"/>
    <n v="0"/>
    <n v="0"/>
    <n v="0"/>
    <n v="0"/>
    <n v="0"/>
    <n v="0"/>
    <n v="0"/>
    <n v="0"/>
    <n v="21"/>
    <n v="0"/>
    <n v="90"/>
    <n v="170"/>
    <n v="165"/>
    <n v="36"/>
    <n v="10"/>
    <n v="1354"/>
    <n v="288"/>
    <n v="0"/>
    <n v="46"/>
    <n v="386"/>
    <n v="274"/>
    <n v="598"/>
    <n v="0"/>
    <n v="0"/>
    <n v="0"/>
  </r>
  <r>
    <x v="6"/>
    <x v="45"/>
    <x v="247"/>
    <x v="0"/>
    <n v="67"/>
    <n v="1"/>
    <n v="1"/>
    <n v="1"/>
    <n v="1"/>
    <n v="47"/>
    <n v="4"/>
    <n v="3"/>
    <n v="0"/>
    <n v="17"/>
    <n v="16"/>
    <n v="0"/>
    <n v="0"/>
    <n v="169"/>
    <n v="126"/>
    <n v="14"/>
    <n v="4"/>
    <n v="6"/>
    <n v="746"/>
    <n v="416"/>
    <n v="13"/>
    <n v="107"/>
    <n v="36"/>
    <n v="633"/>
    <n v="313"/>
    <n v="17"/>
    <n v="109"/>
    <n v="58"/>
    <n v="203"/>
    <n v="109"/>
    <n v="1"/>
    <n v="28"/>
    <n v="8"/>
    <n v="8"/>
    <n v="7"/>
    <n v="0"/>
    <n v="0"/>
    <n v="0"/>
    <n v="0"/>
    <n v="0"/>
    <n v="0"/>
    <n v="0"/>
    <n v="0"/>
    <n v="0"/>
    <n v="0"/>
    <n v="0"/>
    <n v="0"/>
    <n v="0"/>
    <n v="0"/>
    <n v="0"/>
    <n v="0"/>
    <n v="0"/>
    <n v="0"/>
    <n v="0"/>
    <n v="1"/>
    <n v="1"/>
    <n v="58"/>
    <n v="16"/>
    <n v="143"/>
    <n v="569"/>
    <n v="439"/>
    <n v="152"/>
    <n v="8"/>
    <n v="3796"/>
    <n v="1547"/>
    <n v="0"/>
    <n v="39"/>
    <n v="971"/>
    <n v="304"/>
    <n v="2333"/>
    <n v="0"/>
    <n v="0"/>
    <n v="6"/>
  </r>
  <r>
    <x v="6"/>
    <x v="42"/>
    <x v="248"/>
    <x v="0"/>
    <n v="68"/>
    <n v="8"/>
    <n v="5"/>
    <n v="0"/>
    <n v="0"/>
    <n v="58"/>
    <n v="0"/>
    <n v="3"/>
    <n v="1"/>
    <n v="0"/>
    <n v="0"/>
    <n v="0"/>
    <n v="0"/>
    <n v="473"/>
    <n v="424"/>
    <n v="19"/>
    <n v="11"/>
    <n v="6"/>
    <n v="537"/>
    <n v="339"/>
    <n v="11"/>
    <n v="67"/>
    <n v="17"/>
    <n v="549"/>
    <n v="405"/>
    <n v="23"/>
    <n v="38"/>
    <n v="12"/>
    <n v="74"/>
    <n v="40"/>
    <n v="2"/>
    <n v="13"/>
    <n v="2"/>
    <n v="80"/>
    <n v="64"/>
    <n v="1"/>
    <n v="1"/>
    <n v="0"/>
    <n v="0"/>
    <n v="0"/>
    <n v="0"/>
    <n v="0"/>
    <n v="0"/>
    <n v="0"/>
    <n v="0"/>
    <n v="0"/>
    <n v="0"/>
    <n v="0"/>
    <n v="0"/>
    <n v="0"/>
    <n v="0"/>
    <n v="0"/>
    <n v="0"/>
    <n v="0"/>
    <n v="8"/>
    <n v="0"/>
    <n v="64"/>
    <n v="0"/>
    <n v="436"/>
    <n v="427"/>
    <n v="467"/>
    <n v="55"/>
    <n v="77"/>
    <n v="2073"/>
    <n v="1017"/>
    <n v="0"/>
    <n v="53"/>
    <n v="341"/>
    <n v="154"/>
    <n v="1460"/>
    <n v="0"/>
    <n v="0"/>
    <n v="9"/>
  </r>
  <r>
    <x v="6"/>
    <x v="44"/>
    <x v="249"/>
    <x v="0"/>
    <n v="59"/>
    <n v="2"/>
    <n v="0"/>
    <n v="0"/>
    <n v="0"/>
    <n v="33"/>
    <n v="6"/>
    <n v="2"/>
    <n v="0"/>
    <n v="7"/>
    <n v="7"/>
    <n v="0"/>
    <n v="0"/>
    <n v="204"/>
    <n v="154"/>
    <n v="15"/>
    <n v="5"/>
    <n v="0"/>
    <n v="531"/>
    <n v="227"/>
    <n v="64"/>
    <n v="73"/>
    <n v="26"/>
    <n v="450"/>
    <n v="190"/>
    <n v="7"/>
    <n v="128"/>
    <n v="12"/>
    <n v="59"/>
    <n v="19"/>
    <n v="1"/>
    <n v="12"/>
    <n v="6"/>
    <n v="14"/>
    <n v="10"/>
    <n v="1"/>
    <n v="0"/>
    <n v="0"/>
    <n v="0"/>
    <n v="0"/>
    <n v="0"/>
    <n v="0"/>
    <n v="0"/>
    <n v="0"/>
    <n v="0"/>
    <n v="0"/>
    <n v="0"/>
    <n v="0"/>
    <n v="0"/>
    <n v="0"/>
    <n v="0"/>
    <n v="0"/>
    <n v="0"/>
    <n v="0"/>
    <n v="2"/>
    <n v="0"/>
    <n v="48"/>
    <n v="7"/>
    <n v="182"/>
    <n v="343"/>
    <n v="294"/>
    <n v="39"/>
    <n v="13"/>
    <n v="2315"/>
    <n v="608"/>
    <n v="0"/>
    <n v="31"/>
    <n v="848"/>
    <n v="188"/>
    <n v="1173"/>
    <n v="0"/>
    <n v="0"/>
    <n v="2"/>
  </r>
  <r>
    <x v="6"/>
    <x v="42"/>
    <x v="250"/>
    <x v="0"/>
    <n v="128"/>
    <n v="5"/>
    <n v="4"/>
    <n v="1"/>
    <n v="1"/>
    <n v="83"/>
    <n v="4"/>
    <n v="15"/>
    <n v="3"/>
    <n v="2"/>
    <n v="2"/>
    <n v="0"/>
    <n v="0"/>
    <n v="716"/>
    <n v="558"/>
    <n v="49"/>
    <n v="39"/>
    <n v="24"/>
    <n v="1111"/>
    <n v="615"/>
    <n v="27"/>
    <n v="195"/>
    <n v="21"/>
    <n v="1289"/>
    <n v="762"/>
    <n v="23"/>
    <n v="188"/>
    <n v="50"/>
    <n v="160"/>
    <n v="68"/>
    <n v="5"/>
    <n v="29"/>
    <n v="5"/>
    <n v="89"/>
    <n v="64"/>
    <n v="6"/>
    <n v="2"/>
    <n v="2"/>
    <n v="0"/>
    <n v="0"/>
    <n v="0"/>
    <n v="0"/>
    <n v="0"/>
    <n v="0"/>
    <n v="0"/>
    <n v="0"/>
    <n v="0"/>
    <n v="0"/>
    <n v="0"/>
    <n v="0"/>
    <n v="0"/>
    <n v="0"/>
    <n v="0"/>
    <n v="0"/>
    <n v="5"/>
    <n v="1"/>
    <n v="103"/>
    <n v="2"/>
    <n v="592"/>
    <n v="839"/>
    <n v="996"/>
    <n v="111"/>
    <n v="77"/>
    <n v="4813"/>
    <n v="1954"/>
    <n v="0"/>
    <n v="104"/>
    <n v="1237"/>
    <n v="221"/>
    <n v="3054"/>
    <n v="0"/>
    <n v="0"/>
    <n v="6"/>
  </r>
  <r>
    <x v="6"/>
    <x v="46"/>
    <x v="251"/>
    <x v="0"/>
    <m/>
    <m/>
    <m/>
    <m/>
    <m/>
    <m/>
    <m/>
    <m/>
    <m/>
    <m/>
    <m/>
    <m/>
    <m/>
    <n v="5"/>
    <m/>
    <m/>
    <m/>
    <n v="5"/>
    <m/>
    <m/>
    <m/>
    <m/>
    <m/>
    <n v="10"/>
    <m/>
    <m/>
    <m/>
    <n v="10"/>
    <m/>
    <m/>
    <m/>
    <m/>
    <m/>
    <m/>
    <m/>
    <m/>
    <m/>
    <m/>
    <m/>
    <m/>
    <m/>
    <m/>
    <m/>
    <m/>
    <m/>
    <m/>
    <m/>
    <m/>
    <m/>
    <m/>
    <m/>
    <m/>
    <m/>
    <m/>
    <m/>
    <m/>
    <m/>
    <m/>
    <m/>
    <m/>
    <m/>
    <m/>
    <m/>
    <n v="74"/>
    <m/>
    <m/>
    <m/>
    <m/>
    <m/>
    <m/>
    <m/>
    <m/>
    <m/>
  </r>
  <r>
    <x v="6"/>
    <x v="46"/>
    <x v="251"/>
    <x v="0"/>
    <n v="166"/>
    <n v="2"/>
    <n v="1"/>
    <m/>
    <m/>
    <n v="116"/>
    <n v="7"/>
    <n v="19"/>
    <n v="1"/>
    <n v="11"/>
    <n v="10"/>
    <n v="1"/>
    <m/>
    <n v="605"/>
    <n v="449"/>
    <n v="32"/>
    <n v="35"/>
    <n v="1"/>
    <n v="1950"/>
    <n v="1037"/>
    <n v="25"/>
    <n v="389"/>
    <n v="11"/>
    <n v="1636"/>
    <n v="808"/>
    <n v="27"/>
    <n v="418"/>
    <n v="24"/>
    <n v="274"/>
    <n v="111"/>
    <n v="1"/>
    <n v="73"/>
    <n v="5"/>
    <n v="53"/>
    <n v="36"/>
    <n v="9"/>
    <n v="1"/>
    <m/>
    <m/>
    <m/>
    <m/>
    <m/>
    <m/>
    <m/>
    <m/>
    <m/>
    <m/>
    <m/>
    <m/>
    <m/>
    <m/>
    <m/>
    <m/>
    <m/>
    <n v="2"/>
    <m/>
    <n v="135"/>
    <n v="10"/>
    <n v="524"/>
    <n v="1450"/>
    <n v="1114"/>
    <n v="179"/>
    <n v="40"/>
    <n v="9214"/>
    <n v="3032"/>
    <m/>
    <n v="62"/>
    <n v="3348"/>
    <n v="308"/>
    <n v="5092"/>
    <m/>
    <m/>
    <n v="2"/>
  </r>
  <r>
    <x v="6"/>
    <x v="42"/>
    <x v="252"/>
    <x v="0"/>
    <n v="100"/>
    <n v="5"/>
    <n v="5"/>
    <n v="0"/>
    <n v="0"/>
    <n v="67"/>
    <n v="2"/>
    <n v="11"/>
    <n v="4"/>
    <n v="0"/>
    <n v="0"/>
    <n v="0"/>
    <n v="0"/>
    <n v="342"/>
    <n v="259"/>
    <n v="9"/>
    <n v="11"/>
    <n v="24"/>
    <n v="917"/>
    <n v="488"/>
    <n v="23"/>
    <n v="140"/>
    <n v="32"/>
    <n v="712"/>
    <n v="377"/>
    <n v="9"/>
    <n v="129"/>
    <n v="43"/>
    <n v="184"/>
    <n v="78"/>
    <n v="5"/>
    <n v="37"/>
    <n v="4"/>
    <n v="34"/>
    <n v="23"/>
    <n v="5"/>
    <n v="2"/>
    <n v="0"/>
    <n v="0"/>
    <n v="0"/>
    <n v="0"/>
    <n v="0"/>
    <n v="0"/>
    <n v="0"/>
    <n v="0"/>
    <n v="0"/>
    <n v="0"/>
    <n v="0"/>
    <n v="0"/>
    <n v="0"/>
    <n v="0"/>
    <n v="0"/>
    <n v="0"/>
    <n v="0"/>
    <n v="5"/>
    <n v="0"/>
    <n v="82"/>
    <n v="0"/>
    <n v="293"/>
    <n v="685"/>
    <n v="512"/>
    <n v="130"/>
    <n v="27"/>
    <n v="3566"/>
    <n v="1473"/>
    <n v="0"/>
    <n v="40"/>
    <n v="852"/>
    <n v="294"/>
    <n v="2257"/>
    <n v="0"/>
    <n v="0"/>
    <n v="2"/>
  </r>
  <r>
    <x v="6"/>
    <x v="40"/>
    <x v="253"/>
    <x v="0"/>
    <n v="106"/>
    <n v="1"/>
    <n v="0"/>
    <n v="0"/>
    <n v="0"/>
    <n v="64"/>
    <n v="2"/>
    <n v="13"/>
    <n v="4"/>
    <n v="1"/>
    <n v="1"/>
    <n v="0"/>
    <n v="0"/>
    <n v="471"/>
    <n v="303"/>
    <n v="25"/>
    <n v="56"/>
    <n v="26"/>
    <n v="1104"/>
    <n v="521"/>
    <n v="73"/>
    <n v="146"/>
    <n v="54"/>
    <n v="988"/>
    <n v="453"/>
    <n v="83"/>
    <n v="139"/>
    <n v="131"/>
    <n v="167"/>
    <n v="51"/>
    <n v="12"/>
    <n v="43"/>
    <n v="5"/>
    <n v="30"/>
    <n v="21"/>
    <n v="2"/>
    <n v="1"/>
    <n v="1"/>
    <n v="0"/>
    <n v="0"/>
    <n v="0"/>
    <n v="0"/>
    <n v="0"/>
    <n v="0"/>
    <n v="0"/>
    <n v="0"/>
    <n v="0"/>
    <n v="0"/>
    <n v="0"/>
    <n v="0"/>
    <n v="0"/>
    <n v="0"/>
    <n v="0"/>
    <n v="0"/>
    <n v="1"/>
    <n v="0"/>
    <n v="87"/>
    <n v="1"/>
    <n v="357"/>
    <n v="793"/>
    <n v="621"/>
    <n v="103"/>
    <n v="24"/>
    <n v="4851"/>
    <n v="1583"/>
    <n v="0"/>
    <n v="357"/>
    <n v="1275"/>
    <n v="436"/>
    <n v="2592"/>
    <n v="0"/>
    <n v="0"/>
    <n v="6"/>
  </r>
  <r>
    <x v="6"/>
    <x v="44"/>
    <x v="254"/>
    <x v="0"/>
    <n v="69"/>
    <n v="4"/>
    <n v="3"/>
    <n v="0"/>
    <n v="0"/>
    <n v="33"/>
    <n v="2"/>
    <n v="14"/>
    <n v="1"/>
    <n v="5"/>
    <n v="4"/>
    <n v="0"/>
    <n v="0"/>
    <n v="307"/>
    <n v="202"/>
    <n v="13"/>
    <n v="30"/>
    <n v="13"/>
    <n v="886"/>
    <n v="408"/>
    <n v="10"/>
    <n v="187"/>
    <n v="34"/>
    <n v="856"/>
    <n v="317"/>
    <n v="5"/>
    <n v="223"/>
    <n v="123"/>
    <n v="107"/>
    <n v="41"/>
    <n v="2"/>
    <n v="15"/>
    <n v="20"/>
    <n v="71"/>
    <n v="50"/>
    <n v="4"/>
    <n v="3"/>
    <n v="2"/>
    <n v="0"/>
    <n v="1"/>
    <n v="0"/>
    <n v="0"/>
    <n v="0"/>
    <n v="0"/>
    <n v="0"/>
    <n v="0"/>
    <n v="0"/>
    <n v="0"/>
    <n v="0"/>
    <n v="0"/>
    <n v="0"/>
    <n v="0"/>
    <n v="0"/>
    <n v="0"/>
    <n v="3"/>
    <n v="0"/>
    <n v="47"/>
    <n v="5"/>
    <n v="247"/>
    <n v="622"/>
    <n v="488"/>
    <n v="70"/>
    <n v="59"/>
    <n v="3450"/>
    <n v="843"/>
    <n v="0"/>
    <n v="17"/>
    <n v="604"/>
    <n v="1037"/>
    <n v="1668"/>
    <n v="1"/>
    <n v="0"/>
    <n v="3"/>
  </r>
  <r>
    <x v="6"/>
    <x v="43"/>
    <x v="255"/>
    <x v="0"/>
    <n v="106"/>
    <n v="9"/>
    <n v="8"/>
    <n v="3"/>
    <n v="3"/>
    <n v="87"/>
    <n v="8"/>
    <n v="1"/>
    <n v="2"/>
    <n v="71"/>
    <n v="65"/>
    <n v="0"/>
    <n v="0"/>
    <n v="599"/>
    <n v="531"/>
    <n v="27"/>
    <n v="0"/>
    <n v="3"/>
    <n v="938"/>
    <n v="615"/>
    <n v="53"/>
    <n v="15"/>
    <n v="80"/>
    <n v="939"/>
    <n v="687"/>
    <n v="43"/>
    <n v="17"/>
    <n v="70"/>
    <n v="196"/>
    <n v="132"/>
    <n v="4"/>
    <n v="1"/>
    <n v="19"/>
    <n v="93"/>
    <n v="85"/>
    <n v="5"/>
    <n v="0"/>
    <n v="0"/>
    <n v="0"/>
    <n v="0"/>
    <n v="0"/>
    <n v="0"/>
    <n v="0"/>
    <n v="0"/>
    <n v="0"/>
    <n v="0"/>
    <n v="0"/>
    <n v="0"/>
    <n v="0"/>
    <n v="0"/>
    <n v="0"/>
    <n v="0"/>
    <n v="0"/>
    <n v="0"/>
    <n v="9"/>
    <n v="3"/>
    <n v="93"/>
    <n v="69"/>
    <n v="562"/>
    <n v="757"/>
    <n v="783"/>
    <n v="166"/>
    <n v="87"/>
    <n v="4458"/>
    <n v="2283"/>
    <n v="0"/>
    <n v="84"/>
    <n v="68"/>
    <n v="1007"/>
    <n v="3140"/>
    <n v="0"/>
    <n v="0"/>
    <n v="13"/>
  </r>
  <r>
    <x v="6"/>
    <x v="45"/>
    <x v="256"/>
    <x v="0"/>
    <n v="74"/>
    <n v="1"/>
    <n v="1"/>
    <n v="0"/>
    <n v="0"/>
    <n v="52"/>
    <n v="4"/>
    <n v="3"/>
    <n v="1"/>
    <n v="0"/>
    <n v="0"/>
    <n v="0"/>
    <n v="0"/>
    <n v="317"/>
    <n v="246"/>
    <n v="16"/>
    <n v="5"/>
    <n v="1"/>
    <n v="977"/>
    <n v="549"/>
    <n v="67"/>
    <n v="73"/>
    <n v="13"/>
    <n v="836"/>
    <n v="415"/>
    <n v="27"/>
    <n v="182"/>
    <n v="15"/>
    <n v="284"/>
    <n v="134"/>
    <n v="13"/>
    <n v="36"/>
    <n v="3"/>
    <n v="19"/>
    <n v="11"/>
    <n v="2"/>
    <n v="0"/>
    <n v="0"/>
    <n v="0"/>
    <n v="0"/>
    <n v="0"/>
    <n v="0"/>
    <n v="0"/>
    <n v="0"/>
    <n v="0"/>
    <n v="0"/>
    <n v="0"/>
    <n v="0"/>
    <n v="0"/>
    <n v="0"/>
    <n v="0"/>
    <n v="0"/>
    <n v="0"/>
    <n v="0"/>
    <n v="1"/>
    <n v="0"/>
    <n v="64"/>
    <n v="0"/>
    <n v="288"/>
    <n v="800"/>
    <n v="594"/>
    <n v="221"/>
    <n v="16"/>
    <n v="4925"/>
    <n v="1708"/>
    <n v="0"/>
    <n v="99"/>
    <n v="1458"/>
    <n v="117"/>
    <n v="3043"/>
    <n v="0"/>
    <n v="0"/>
    <n v="2"/>
  </r>
  <r>
    <x v="6"/>
    <x v="45"/>
    <x v="257"/>
    <x v="0"/>
    <n v="99"/>
    <n v="8"/>
    <n v="7"/>
    <n v="0"/>
    <n v="0"/>
    <n v="64"/>
    <n v="2"/>
    <n v="10"/>
    <n v="0"/>
    <n v="0"/>
    <n v="0"/>
    <n v="0"/>
    <n v="0"/>
    <n v="350"/>
    <n v="273"/>
    <n v="25"/>
    <n v="6"/>
    <n v="6"/>
    <n v="894"/>
    <n v="438"/>
    <n v="25"/>
    <n v="179"/>
    <n v="18"/>
    <n v="918"/>
    <n v="466"/>
    <n v="26"/>
    <n v="182"/>
    <n v="21"/>
    <n v="111"/>
    <n v="45"/>
    <n v="3"/>
    <n v="28"/>
    <n v="0"/>
    <n v="53"/>
    <n v="43"/>
    <n v="4"/>
    <n v="1"/>
    <n v="1"/>
    <n v="0"/>
    <n v="0"/>
    <n v="0"/>
    <n v="0"/>
    <n v="0"/>
    <n v="0"/>
    <n v="0"/>
    <n v="0"/>
    <n v="0"/>
    <n v="0"/>
    <n v="0"/>
    <n v="0"/>
    <n v="0"/>
    <n v="0"/>
    <n v="0"/>
    <n v="0"/>
    <n v="8"/>
    <n v="0"/>
    <n v="85"/>
    <n v="0"/>
    <n v="308"/>
    <n v="630"/>
    <n v="658"/>
    <n v="74"/>
    <n v="44"/>
    <n v="4072"/>
    <n v="1405"/>
    <n v="0"/>
    <n v="52"/>
    <n v="1100"/>
    <n v="319"/>
    <n v="2431"/>
    <n v="0"/>
    <n v="0"/>
    <n v="7"/>
  </r>
  <r>
    <x v="6"/>
    <x v="46"/>
    <x v="258"/>
    <x v="0"/>
    <n v="132"/>
    <n v="2"/>
    <n v="1"/>
    <n v="0"/>
    <n v="0"/>
    <n v="74"/>
    <n v="9"/>
    <n v="20"/>
    <n v="0"/>
    <n v="2"/>
    <n v="1"/>
    <n v="0"/>
    <n v="0"/>
    <n v="370"/>
    <n v="258"/>
    <n v="29"/>
    <n v="4"/>
    <n v="7"/>
    <n v="1588"/>
    <n v="723"/>
    <n v="120"/>
    <n v="224"/>
    <n v="23"/>
    <n v="1122"/>
    <n v="443"/>
    <n v="36"/>
    <n v="228"/>
    <n v="98"/>
    <n v="323"/>
    <n v="98"/>
    <n v="6"/>
    <n v="74"/>
    <n v="15"/>
    <n v="61"/>
    <n v="37"/>
    <n v="3"/>
    <n v="3"/>
    <n v="0"/>
    <n v="0"/>
    <n v="1"/>
    <n v="0"/>
    <n v="0"/>
    <n v="0"/>
    <n v="0"/>
    <n v="0"/>
    <n v="0"/>
    <n v="0"/>
    <n v="0"/>
    <n v="0"/>
    <n v="0"/>
    <n v="0"/>
    <n v="0"/>
    <n v="0"/>
    <n v="0"/>
    <n v="1"/>
    <n v="0"/>
    <n v="97"/>
    <n v="2"/>
    <n v="320"/>
    <n v="1156"/>
    <n v="718"/>
    <n v="206"/>
    <n v="52"/>
    <n v="6179"/>
    <n v="1377"/>
    <n v="0"/>
    <n v="130"/>
    <n v="2285"/>
    <n v="257"/>
    <n v="3203"/>
    <n v="0"/>
    <n v="0"/>
    <n v="2"/>
  </r>
  <r>
    <x v="6"/>
    <x v="45"/>
    <x v="259"/>
    <x v="0"/>
    <n v="163"/>
    <n v="7"/>
    <n v="5"/>
    <n v="0"/>
    <n v="0"/>
    <n v="116"/>
    <n v="4"/>
    <n v="17"/>
    <n v="1"/>
    <n v="2"/>
    <n v="2"/>
    <n v="0"/>
    <n v="0"/>
    <n v="479"/>
    <n v="372"/>
    <n v="7"/>
    <n v="43"/>
    <n v="3"/>
    <n v="2148"/>
    <n v="1103"/>
    <n v="67"/>
    <n v="397"/>
    <n v="15"/>
    <n v="1716"/>
    <n v="926"/>
    <n v="22"/>
    <n v="419"/>
    <n v="27"/>
    <n v="380"/>
    <n v="201"/>
    <n v="4"/>
    <n v="66"/>
    <n v="1"/>
    <n v="71"/>
    <n v="43"/>
    <n v="4"/>
    <n v="8"/>
    <n v="2"/>
    <n v="0"/>
    <n v="1"/>
    <n v="0"/>
    <n v="0"/>
    <n v="0"/>
    <n v="0"/>
    <n v="0"/>
    <n v="0"/>
    <n v="0"/>
    <n v="0"/>
    <n v="0"/>
    <n v="0"/>
    <n v="0"/>
    <n v="0"/>
    <n v="0"/>
    <n v="0"/>
    <n v="6"/>
    <n v="0"/>
    <n v="139"/>
    <n v="2"/>
    <n v="417"/>
    <n v="1603"/>
    <n v="1215"/>
    <n v="286"/>
    <n v="55"/>
    <n v="10260"/>
    <n v="4234"/>
    <n v="0"/>
    <n v="57"/>
    <n v="3002"/>
    <n v="346"/>
    <n v="6466"/>
    <n v="0"/>
    <n v="0"/>
    <n v="11"/>
  </r>
  <r>
    <x v="6"/>
    <x v="40"/>
    <x v="260"/>
    <x v="0"/>
    <n v="197"/>
    <n v="5"/>
    <n v="5"/>
    <n v="4"/>
    <n v="4"/>
    <n v="143"/>
    <n v="8"/>
    <n v="13"/>
    <n v="1"/>
    <n v="41"/>
    <n v="34"/>
    <n v="0"/>
    <n v="0"/>
    <n v="826"/>
    <n v="648"/>
    <n v="58"/>
    <n v="35"/>
    <n v="5"/>
    <n v="1847"/>
    <n v="1109"/>
    <n v="93"/>
    <n v="227"/>
    <n v="7"/>
    <n v="1988"/>
    <n v="1252"/>
    <n v="67"/>
    <n v="313"/>
    <n v="7"/>
    <n v="320"/>
    <n v="176"/>
    <n v="6"/>
    <n v="60"/>
    <n v="3"/>
    <n v="102"/>
    <n v="83"/>
    <n v="5"/>
    <n v="4"/>
    <n v="1"/>
    <n v="0"/>
    <n v="0"/>
    <n v="0"/>
    <n v="0"/>
    <n v="0"/>
    <n v="0"/>
    <n v="0"/>
    <n v="0"/>
    <n v="0"/>
    <n v="0"/>
    <n v="0"/>
    <n v="0"/>
    <n v="0"/>
    <n v="0"/>
    <n v="0"/>
    <n v="0"/>
    <n v="5"/>
    <n v="4"/>
    <n v="172"/>
    <n v="38"/>
    <n v="713"/>
    <n v="1461"/>
    <n v="1569"/>
    <n v="240"/>
    <n v="89"/>
    <n v="8907"/>
    <n v="4002"/>
    <n v="0"/>
    <n v="168"/>
    <n v="2478"/>
    <n v="173"/>
    <n v="5835"/>
    <n v="0"/>
    <n v="0"/>
    <n v="18"/>
  </r>
  <r>
    <x v="6"/>
    <x v="42"/>
    <x v="261"/>
    <x v="0"/>
    <n v="59"/>
    <n v="0"/>
    <n v="0"/>
    <n v="0"/>
    <n v="0"/>
    <n v="51"/>
    <n v="2"/>
    <n v="1"/>
    <n v="0"/>
    <n v="2"/>
    <n v="2"/>
    <n v="0"/>
    <n v="0"/>
    <n v="144"/>
    <n v="133"/>
    <n v="7"/>
    <n v="1"/>
    <n v="0"/>
    <n v="455"/>
    <n v="349"/>
    <n v="28"/>
    <n v="13"/>
    <n v="4"/>
    <n v="463"/>
    <n v="375"/>
    <n v="24"/>
    <n v="15"/>
    <n v="0"/>
    <n v="126"/>
    <n v="95"/>
    <n v="2"/>
    <n v="11"/>
    <n v="1"/>
    <n v="14"/>
    <n v="11"/>
    <n v="2"/>
    <n v="0"/>
    <n v="0"/>
    <n v="0"/>
    <n v="0"/>
    <n v="0"/>
    <n v="0"/>
    <n v="0"/>
    <n v="0"/>
    <n v="0"/>
    <n v="0"/>
    <n v="0"/>
    <n v="0"/>
    <n v="0"/>
    <n v="0"/>
    <n v="0"/>
    <n v="0"/>
    <n v="0"/>
    <n v="0"/>
    <n v="0"/>
    <n v="0"/>
    <n v="54"/>
    <n v="2"/>
    <n v="136"/>
    <n v="397"/>
    <n v="420"/>
    <n v="107"/>
    <n v="12"/>
    <n v="2639"/>
    <n v="1761"/>
    <n v="0"/>
    <n v="86"/>
    <n v="377"/>
    <n v="22"/>
    <n v="2095"/>
    <n v="0"/>
    <n v="0"/>
    <n v="5"/>
  </r>
  <r>
    <x v="6"/>
    <x v="40"/>
    <x v="262"/>
    <x v="0"/>
    <m/>
    <m/>
    <m/>
    <m/>
    <m/>
    <m/>
    <m/>
    <m/>
    <m/>
    <m/>
    <m/>
    <m/>
    <m/>
    <n v="12"/>
    <m/>
    <m/>
    <m/>
    <n v="12"/>
    <m/>
    <m/>
    <m/>
    <m/>
    <m/>
    <n v="36"/>
    <m/>
    <m/>
    <m/>
    <n v="36"/>
    <m/>
    <m/>
    <m/>
    <m/>
    <m/>
    <m/>
    <m/>
    <m/>
    <m/>
    <m/>
    <m/>
    <m/>
    <m/>
    <m/>
    <m/>
    <m/>
    <m/>
    <m/>
    <m/>
    <m/>
    <m/>
    <m/>
    <m/>
    <m/>
    <m/>
    <m/>
    <m/>
    <m/>
    <m/>
    <m/>
    <m/>
    <m/>
    <m/>
    <m/>
    <m/>
    <n v="202"/>
    <m/>
    <m/>
    <m/>
    <m/>
    <m/>
    <m/>
    <m/>
    <m/>
    <m/>
  </r>
  <r>
    <x v="6"/>
    <x v="40"/>
    <x v="262"/>
    <x v="0"/>
    <n v="184"/>
    <n v="4"/>
    <n v="2"/>
    <m/>
    <m/>
    <n v="124"/>
    <n v="6"/>
    <n v="8"/>
    <n v="9"/>
    <n v="1"/>
    <n v="1"/>
    <m/>
    <m/>
    <n v="774"/>
    <n v="599"/>
    <n v="15"/>
    <n v="24"/>
    <n v="67"/>
    <n v="1512"/>
    <n v="794"/>
    <n v="42"/>
    <n v="48"/>
    <n v="263"/>
    <n v="1361"/>
    <n v="757"/>
    <n v="9"/>
    <n v="18"/>
    <n v="309"/>
    <n v="237"/>
    <n v="93"/>
    <n v="1"/>
    <n v="5"/>
    <n v="57"/>
    <n v="61"/>
    <n v="46"/>
    <n v="3"/>
    <m/>
    <n v="1"/>
    <m/>
    <m/>
    <m/>
    <m/>
    <m/>
    <m/>
    <m/>
    <m/>
    <m/>
    <m/>
    <m/>
    <m/>
    <m/>
    <m/>
    <m/>
    <m/>
    <n v="4"/>
    <m/>
    <n v="156"/>
    <n v="1"/>
    <n v="656"/>
    <n v="1098"/>
    <n v="992"/>
    <n v="158"/>
    <n v="56"/>
    <n v="5500"/>
    <n v="2059"/>
    <m/>
    <n v="32"/>
    <n v="196"/>
    <n v="1754"/>
    <n v="3278"/>
    <m/>
    <m/>
    <n v="13"/>
  </r>
  <r>
    <x v="6"/>
    <x v="44"/>
    <x v="263"/>
    <x v="0"/>
    <n v="171"/>
    <n v="4"/>
    <n v="1"/>
    <n v="4"/>
    <n v="2"/>
    <n v="90"/>
    <n v="6"/>
    <n v="30"/>
    <n v="6"/>
    <n v="68"/>
    <n v="53"/>
    <n v="3"/>
    <n v="1"/>
    <n v="599"/>
    <n v="368"/>
    <n v="19"/>
    <n v="96"/>
    <n v="32"/>
    <n v="2074"/>
    <n v="870"/>
    <n v="26"/>
    <n v="475"/>
    <n v="129"/>
    <n v="1692"/>
    <n v="670"/>
    <n v="4"/>
    <n v="426"/>
    <n v="189"/>
    <n v="288"/>
    <n v="111"/>
    <n v="0"/>
    <n v="34"/>
    <n v="52"/>
    <n v="95"/>
    <n v="56"/>
    <n v="12"/>
    <n v="7"/>
    <n v="4"/>
    <n v="0"/>
    <n v="0"/>
    <n v="2"/>
    <n v="0"/>
    <n v="0"/>
    <n v="1"/>
    <n v="1"/>
    <n v="0"/>
    <n v="0"/>
    <n v="0"/>
    <n v="4"/>
    <n v="0"/>
    <n v="0"/>
    <n v="0"/>
    <n v="0"/>
    <n v="0"/>
    <n v="1"/>
    <n v="2"/>
    <n v="124"/>
    <n v="58"/>
    <n v="439"/>
    <n v="1361"/>
    <n v="1031"/>
    <n v="189"/>
    <n v="68"/>
    <n v="9141"/>
    <n v="2342"/>
    <n v="0"/>
    <n v="21"/>
    <n v="571"/>
    <n v="3715"/>
    <n v="4488"/>
    <n v="0"/>
    <n v="0"/>
    <n v="10"/>
  </r>
  <r>
    <x v="6"/>
    <x v="44"/>
    <x v="264"/>
    <x v="0"/>
    <n v="52"/>
    <n v="2"/>
    <n v="1"/>
    <n v="0"/>
    <n v="0"/>
    <n v="41"/>
    <n v="2"/>
    <n v="4"/>
    <n v="0"/>
    <n v="0"/>
    <n v="0"/>
    <n v="0"/>
    <n v="0"/>
    <n v="153"/>
    <n v="129"/>
    <n v="8"/>
    <n v="4"/>
    <n v="0"/>
    <n v="451"/>
    <n v="251"/>
    <n v="9"/>
    <n v="73"/>
    <n v="11"/>
    <n v="382"/>
    <n v="183"/>
    <n v="7"/>
    <n v="81"/>
    <n v="34"/>
    <n v="63"/>
    <n v="27"/>
    <n v="0"/>
    <n v="14"/>
    <n v="6"/>
    <n v="15"/>
    <n v="12"/>
    <n v="0"/>
    <n v="2"/>
    <n v="0"/>
    <n v="0"/>
    <n v="0"/>
    <n v="1"/>
    <n v="0"/>
    <n v="0"/>
    <n v="0"/>
    <n v="0"/>
    <n v="0"/>
    <n v="0"/>
    <n v="0"/>
    <n v="0"/>
    <n v="1"/>
    <n v="0"/>
    <n v="0"/>
    <n v="0"/>
    <n v="0"/>
    <n v="1"/>
    <n v="0"/>
    <n v="45"/>
    <n v="0"/>
    <n v="137"/>
    <n v="346"/>
    <n v="254"/>
    <n v="42"/>
    <n v="13"/>
    <n v="2290"/>
    <n v="733"/>
    <n v="0"/>
    <n v="34"/>
    <n v="662"/>
    <n v="268"/>
    <n v="1250"/>
    <n v="0"/>
    <n v="0"/>
    <n v="3"/>
  </r>
  <r>
    <x v="6"/>
    <x v="40"/>
    <x v="265"/>
    <x v="0"/>
    <n v="73"/>
    <n v="1"/>
    <n v="1"/>
    <n v="0"/>
    <n v="0"/>
    <n v="42"/>
    <n v="4"/>
    <n v="8"/>
    <n v="0"/>
    <n v="0"/>
    <n v="0"/>
    <n v="0"/>
    <n v="0"/>
    <n v="346"/>
    <n v="225"/>
    <n v="12"/>
    <n v="67"/>
    <n v="11"/>
    <n v="659"/>
    <n v="301"/>
    <n v="12"/>
    <n v="140"/>
    <n v="15"/>
    <n v="742"/>
    <n v="252"/>
    <n v="9"/>
    <n v="263"/>
    <n v="82"/>
    <n v="108"/>
    <n v="46"/>
    <n v="0"/>
    <n v="20"/>
    <n v="6"/>
    <n v="46"/>
    <n v="32"/>
    <n v="0"/>
    <n v="8"/>
    <n v="1"/>
    <n v="0"/>
    <n v="0"/>
    <n v="0"/>
    <n v="0"/>
    <n v="0"/>
    <n v="0"/>
    <n v="0"/>
    <n v="0"/>
    <n v="0"/>
    <n v="0"/>
    <n v="0"/>
    <n v="0"/>
    <n v="0"/>
    <n v="0"/>
    <n v="0"/>
    <n v="0"/>
    <n v="1"/>
    <n v="0"/>
    <n v="59"/>
    <n v="0"/>
    <n v="252"/>
    <n v="473"/>
    <n v="376"/>
    <n v="74"/>
    <n v="35"/>
    <n v="3157"/>
    <n v="864"/>
    <n v="0"/>
    <n v="20"/>
    <n v="727"/>
    <n v="715"/>
    <n v="1581"/>
    <n v="0"/>
    <n v="0"/>
    <n v="3"/>
  </r>
  <r>
    <x v="6"/>
    <x v="46"/>
    <x v="266"/>
    <x v="0"/>
    <n v="134"/>
    <n v="12"/>
    <n v="9"/>
    <n v="9"/>
    <n v="5"/>
    <n v="80"/>
    <n v="1"/>
    <n v="21"/>
    <n v="3"/>
    <n v="103"/>
    <n v="66"/>
    <n v="6"/>
    <n v="0"/>
    <n v="484"/>
    <n v="340"/>
    <n v="20"/>
    <n v="40"/>
    <n v="15"/>
    <n v="1496"/>
    <n v="619"/>
    <n v="32"/>
    <n v="374"/>
    <n v="31"/>
    <n v="1262"/>
    <n v="473"/>
    <n v="11"/>
    <n v="348"/>
    <n v="112"/>
    <n v="142"/>
    <n v="40"/>
    <n v="3"/>
    <n v="39"/>
    <n v="4"/>
    <n v="88"/>
    <n v="43"/>
    <n v="7"/>
    <n v="6"/>
    <n v="0"/>
    <n v="0"/>
    <n v="0"/>
    <n v="1"/>
    <n v="0"/>
    <n v="0"/>
    <n v="0"/>
    <n v="2"/>
    <n v="0"/>
    <n v="0"/>
    <n v="0"/>
    <n v="7"/>
    <n v="0"/>
    <n v="0"/>
    <n v="0"/>
    <n v="0"/>
    <n v="0"/>
    <n v="10"/>
    <n v="7"/>
    <n v="102"/>
    <n v="88"/>
    <n v="398"/>
    <n v="995"/>
    <n v="756"/>
    <n v="87"/>
    <n v="72"/>
    <n v="5689"/>
    <n v="1249"/>
    <n v="0"/>
    <n v="42"/>
    <n v="1676"/>
    <n v="959"/>
    <n v="2757"/>
    <n v="0"/>
    <n v="0"/>
    <n v="5"/>
  </r>
  <r>
    <x v="6"/>
    <x v="46"/>
    <x v="266"/>
    <x v="0"/>
    <m/>
    <m/>
    <m/>
    <m/>
    <m/>
    <m/>
    <m/>
    <m/>
    <m/>
    <m/>
    <m/>
    <m/>
    <m/>
    <m/>
    <m/>
    <m/>
    <m/>
    <m/>
    <m/>
    <m/>
    <m/>
    <m/>
    <m/>
    <n v="1"/>
    <m/>
    <m/>
    <m/>
    <m/>
    <m/>
    <m/>
    <m/>
    <m/>
    <m/>
    <m/>
    <m/>
    <m/>
    <m/>
    <m/>
    <m/>
    <m/>
    <m/>
    <m/>
    <m/>
    <m/>
    <m/>
    <m/>
    <m/>
    <m/>
    <m/>
    <m/>
    <m/>
    <m/>
    <m/>
    <m/>
    <m/>
    <m/>
    <m/>
    <m/>
    <m/>
    <m/>
    <m/>
    <m/>
    <m/>
    <n v="2"/>
    <m/>
    <m/>
    <m/>
    <m/>
    <m/>
    <m/>
    <m/>
    <m/>
    <m/>
  </r>
  <r>
    <x v="6"/>
    <x v="42"/>
    <x v="267"/>
    <x v="0"/>
    <m/>
    <m/>
    <m/>
    <m/>
    <m/>
    <m/>
    <m/>
    <m/>
    <m/>
    <m/>
    <m/>
    <m/>
    <m/>
    <m/>
    <m/>
    <m/>
    <m/>
    <m/>
    <m/>
    <m/>
    <m/>
    <m/>
    <m/>
    <n v="6"/>
    <m/>
    <m/>
    <m/>
    <n v="6"/>
    <m/>
    <m/>
    <m/>
    <m/>
    <m/>
    <m/>
    <m/>
    <m/>
    <m/>
    <m/>
    <m/>
    <m/>
    <m/>
    <m/>
    <m/>
    <m/>
    <m/>
    <m/>
    <m/>
    <m/>
    <m/>
    <m/>
    <m/>
    <m/>
    <m/>
    <m/>
    <m/>
    <m/>
    <m/>
    <m/>
    <m/>
    <m/>
    <m/>
    <m/>
    <m/>
    <n v="31"/>
    <m/>
    <m/>
    <m/>
    <m/>
    <m/>
    <m/>
    <m/>
    <m/>
    <m/>
  </r>
  <r>
    <x v="6"/>
    <x v="42"/>
    <x v="267"/>
    <x v="0"/>
    <n v="74"/>
    <n v="4"/>
    <n v="3"/>
    <m/>
    <m/>
    <n v="51"/>
    <n v="1"/>
    <n v="3"/>
    <n v="3"/>
    <n v="38"/>
    <n v="34"/>
    <m/>
    <n v="1"/>
    <n v="408"/>
    <n v="338"/>
    <n v="7"/>
    <n v="18"/>
    <n v="23"/>
    <n v="729"/>
    <n v="432"/>
    <n v="9"/>
    <n v="67"/>
    <n v="36"/>
    <n v="665"/>
    <n v="408"/>
    <n v="17"/>
    <n v="63"/>
    <n v="45"/>
    <n v="106"/>
    <n v="45"/>
    <m/>
    <n v="4"/>
    <n v="16"/>
    <n v="114"/>
    <n v="105"/>
    <n v="1"/>
    <n v="1"/>
    <n v="2"/>
    <m/>
    <m/>
    <m/>
    <m/>
    <m/>
    <m/>
    <m/>
    <m/>
    <m/>
    <m/>
    <m/>
    <m/>
    <m/>
    <m/>
    <m/>
    <m/>
    <n v="4"/>
    <m/>
    <n v="64"/>
    <n v="36"/>
    <n v="356"/>
    <n v="595"/>
    <n v="526"/>
    <n v="82"/>
    <n v="109"/>
    <n v="2881"/>
    <n v="1104"/>
    <m/>
    <n v="33"/>
    <n v="221"/>
    <n v="664"/>
    <n v="1840"/>
    <m/>
    <m/>
    <n v="7"/>
  </r>
  <r>
    <x v="6"/>
    <x v="43"/>
    <x v="268"/>
    <x v="0"/>
    <n v="104"/>
    <n v="7"/>
    <n v="5"/>
    <n v="0"/>
    <n v="0"/>
    <n v="91"/>
    <n v="1"/>
    <n v="0"/>
    <n v="5"/>
    <n v="14"/>
    <n v="14"/>
    <n v="0"/>
    <n v="0"/>
    <n v="961"/>
    <n v="852"/>
    <n v="21"/>
    <n v="17"/>
    <n v="36"/>
    <n v="847"/>
    <n v="614"/>
    <n v="15"/>
    <n v="15"/>
    <n v="85"/>
    <n v="1366"/>
    <n v="1060"/>
    <n v="19"/>
    <n v="3"/>
    <n v="138"/>
    <n v="104"/>
    <n v="53"/>
    <n v="0"/>
    <n v="1"/>
    <n v="18"/>
    <n v="78"/>
    <n v="69"/>
    <n v="1"/>
    <n v="1"/>
    <n v="0"/>
    <n v="0"/>
    <n v="1"/>
    <n v="0"/>
    <n v="0"/>
    <n v="0"/>
    <n v="0"/>
    <n v="0"/>
    <n v="0"/>
    <n v="0"/>
    <n v="0"/>
    <n v="0"/>
    <n v="0"/>
    <n v="0"/>
    <n v="0"/>
    <n v="0"/>
    <n v="0"/>
    <n v="6"/>
    <n v="0"/>
    <n v="98"/>
    <n v="14"/>
    <n v="879"/>
    <n v="715"/>
    <n v="1196"/>
    <n v="78"/>
    <n v="74"/>
    <n v="4133"/>
    <n v="2356"/>
    <n v="0"/>
    <n v="45"/>
    <n v="25"/>
    <n v="905"/>
    <n v="3050"/>
    <n v="0"/>
    <n v="0"/>
    <n v="9"/>
  </r>
  <r>
    <x v="6"/>
    <x v="41"/>
    <x v="269"/>
    <x v="0"/>
    <n v="130"/>
    <n v="4"/>
    <n v="4"/>
    <n v="4"/>
    <n v="3"/>
    <n v="83"/>
    <n v="13"/>
    <n v="11"/>
    <n v="0"/>
    <n v="44"/>
    <n v="40"/>
    <n v="0"/>
    <n v="0"/>
    <n v="522"/>
    <n v="434"/>
    <n v="43"/>
    <n v="1"/>
    <n v="0"/>
    <n v="1210"/>
    <n v="592"/>
    <n v="100"/>
    <n v="200"/>
    <n v="3"/>
    <n v="1287"/>
    <n v="742"/>
    <n v="133"/>
    <n v="192"/>
    <n v="19"/>
    <n v="199"/>
    <n v="76"/>
    <n v="12"/>
    <n v="50"/>
    <n v="5"/>
    <n v="51"/>
    <n v="44"/>
    <n v="3"/>
    <n v="0"/>
    <n v="0"/>
    <n v="0"/>
    <n v="0"/>
    <n v="0"/>
    <n v="0"/>
    <n v="0"/>
    <n v="0"/>
    <n v="0"/>
    <n v="0"/>
    <n v="0"/>
    <n v="0"/>
    <n v="0"/>
    <n v="0"/>
    <n v="0"/>
    <n v="0"/>
    <n v="0"/>
    <n v="0"/>
    <n v="4"/>
    <n v="3"/>
    <n v="103"/>
    <n v="44"/>
    <n v="469"/>
    <n v="867"/>
    <n v="914"/>
    <n v="122"/>
    <n v="47"/>
    <n v="5373"/>
    <n v="1849"/>
    <n v="0"/>
    <n v="273"/>
    <n v="1642"/>
    <n v="281"/>
    <n v="2963"/>
    <n v="0"/>
    <n v="0"/>
    <n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73">
    <pivotField axis="axisRow" showAll="0">
      <items count="9">
        <item sd="0" x="0"/>
        <item sd="0" x="1"/>
        <item sd="0" x="2"/>
        <item sd="0" x="3"/>
        <item sd="0" x="4"/>
        <item sd="0" x="5"/>
        <item sd="0"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32" baseField="0" baseItem="2" numFmtId="3"/>
    <dataField name="Sum of Second" fld="160" baseField="0" baseItem="2" numFmtId="3"/>
    <dataField name="Sum of Second%" fld="161" baseField="2" baseItem="57" numFmtId="9"/>
    <dataField name="Sum of Vaccinated" fld="134" baseField="0" baseItem="2" numFmtId="3"/>
    <dataField name="Sum of Vaccinated%" fld="135" baseField="1" baseItem="9" numFmtId="9"/>
    <dataField name="Sum of contra" fld="138" baseField="0" baseItem="0"/>
    <dataField name="Sum of contra%" fld="139" baseField="2" baseItem="20" numFmtId="9"/>
    <dataField name="Sum of Declined" fld="142" baseField="0" baseItem="4" numFmtId="3"/>
    <dataField name="Sum of Declined%" fld="143" baseField="2" baseItem="20" numFmtId="9"/>
    <dataField name="Sum of Invited" fld="146" baseField="0" baseItem="4" numFmtId="3"/>
    <dataField name="Sum of Invited%" fld="147" baseField="2" baseItem="20" numFmtId="9"/>
    <dataField name="Sum of nocontact" fld="149" baseField="0" baseItem="4" numFmtId="3"/>
    <dataField name="Sum of nocontact%" fld="150"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31" firstHeaderRow="0" firstDataRow="1" firstDataCol="1"/>
  <pivotFields count="173">
    <pivotField axis="axisRow" showAll="0">
      <items count="9">
        <item sd="0" x="0"/>
        <item sd="0" x="1"/>
        <item sd="0" x="2"/>
        <item sd="0" x="3"/>
        <item sd="0" x="4"/>
        <item sd="0" x="5"/>
        <item sd="0"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 Adults aged 12 yrs or over who are immunosuppressed" fld="4" baseField="0" baseItem="0"/>
    <dataField name="Sum of 01f Second Vaccination" fld="60" baseField="2" baseItem="41"/>
    <dataField name="Sum of 01f%" fld="151" baseField="2" baseItem="104" numFmtId="9"/>
    <dataField name="Sum of 01a Vaccinated (Booster)" fld="9" baseField="0" baseItem="0"/>
    <dataField name="Sum of 01a%" fld="77" baseField="2" baseItem="29" numFmtId="9"/>
    <dataField name="Sum of 01g Second Booster Vaccination" fld="76" baseField="0" baseItem="3"/>
    <dataField name="Sum of 01g%" fld="170" baseField="0" baseItem="3" numFmtId="9"/>
    <dataField name="Sum of 01b Contraindicated (inc allergies, exclu vaccinated)" fld="50" baseField="0" baseItem="0"/>
    <dataField name="Sum of 01b%" fld="78" baseField="2" baseItem="29" numFmtId="9"/>
    <dataField name="Sum of 01c Declined (excl vaccinated or contraindicated)" fld="10" baseField="0" baseItem="0"/>
    <dataField name="Sum of 01c%" fld="79" baseField="2" baseItem="29" numFmtId="9"/>
    <dataField name="Sum of 01d Invited no outcome (excl vac, contr, decl)" fld="11" baseField="0" baseItem="0"/>
    <dataField name="Sum of 01d%" fld="80" baseField="2" baseItem="29" numFmtId="9"/>
    <dataField name="Sum of 01e No contact coded [CALL]" fld="12" baseField="0" baseItem="0"/>
    <dataField name="Sum of 01e%" fld="8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S295" firstHeaderRow="0" firstDataRow="1" firstDataCol="1"/>
  <pivotFields count="173">
    <pivotField axis="axisRow" showAll="0">
      <items count="9">
        <item x="0"/>
        <item x="1"/>
        <item x="2"/>
        <item sd="0"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3">
    <field x="0"/>
    <field x="1"/>
    <field x="2"/>
  </rowFields>
  <rowItems count="272">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1 Housebound immunosuppressed patients" fld="5" baseField="0" baseItem="0"/>
    <dataField name="Sum of 01.1f Second Vaccination" fld="58" baseField="0" baseItem="0"/>
    <dataField name="Sum of 01.1f%" fld="152" baseField="2" baseItem="29" numFmtId="9"/>
    <dataField name="Sum of 01.1a Vaccinated (Booster)" fld="6" baseField="0" baseItem="0"/>
    <dataField name="Sum of 01.1a%" fld="82" baseField="2" baseItem="29" numFmtId="9"/>
    <dataField name="Sum of 01.1g Second Booster Vaccination" fld="74" baseField="0" baseItem="0"/>
    <dataField name="Sum of 01.1g%" fld="171" baseField="2" baseItem="29" numFmtId="9"/>
    <dataField name="Sum of 01.1b Contraindicated (inc allergies, exclu vaccinated)" fld="42" baseField="0" baseItem="0"/>
    <dataField name="Sum of 01.1b%" fld="83" baseField="2" baseItem="252" numFmtId="9"/>
    <dataField name="Sum of 01.1c Declined (excl vaccinated or contraindicated)" fld="43" baseField="0" baseItem="0"/>
    <dataField name="Sum of 01.1c%" fld="84" baseField="2" baseItem="252" numFmtId="9"/>
    <dataField name="Sum of 01.1d Invited no outcome (excl vac, contr, decl)" fld="44" baseField="0" baseItem="0"/>
    <dataField name="Sum of 01.1d%" fld="85" baseField="2" baseItem="252" numFmtId="9"/>
    <dataField name="Sum of 01.1e No contact coded [CALL]" fld="45" baseField="0" baseItem="0"/>
    <dataField name="Sum of 01.1e%" fld="86"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missingCaption="0" updatedVersion="7" minRefreshableVersion="3" itemPrintTitles="1" createdVersion="7" indent="0" outline="1" outlineData="1" multipleFieldFilters="0">
  <location ref="D23:S79" firstHeaderRow="0" firstDataRow="1" firstDataCol="1"/>
  <pivotFields count="173">
    <pivotField axis="axisRow" showAll="0">
      <items count="9">
        <item sd="0" x="0"/>
        <item sd="0" x="1"/>
        <item sd="0" x="2"/>
        <item sd="0" x="3"/>
        <item x="4"/>
        <item sd="0" x="5"/>
        <item sd="0"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3">
    <field x="0"/>
    <field x="1"/>
    <field x="2"/>
  </rowFields>
  <rowItems count="56">
    <i>
      <x/>
    </i>
    <i>
      <x v="1"/>
    </i>
    <i>
      <x v="2"/>
    </i>
    <i>
      <x v="3"/>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01.2 Residential/Care home immunosuppressed patients" fld="7" baseField="0" baseItem="0"/>
    <dataField name="Sum of 01.2f Second Vaccination" fld="59" baseField="0" baseItem="0"/>
    <dataField name="Sum of 01.2f%" fld="153" baseField="0" baseItem="0" numFmtId="9"/>
    <dataField name="Sum of 01.2a Vaccinated (Booster)" fld="8" baseField="0" baseItem="0"/>
    <dataField name="Sum of 01.2a%" fld="87" baseField="0" baseItem="0" numFmtId="9"/>
    <dataField name="Sum of 01.2g Second Booster Vaccination" fld="75" baseField="0" baseItem="0"/>
    <dataField name="Sum of 01.2g%" fld="172" baseField="0" baseItem="2" numFmtId="9"/>
    <dataField name="Sum of 01.2b Contraindicated (inc allergies, exclu vaccinated)" fld="46" baseField="0" baseItem="0"/>
    <dataField name="Sum of 01.2b%" fld="88" baseField="0" baseItem="0" numFmtId="9"/>
    <dataField name="Sum of 01.2c Declined (excl vaccinated or contraindicated)" fld="47" baseField="0" baseItem="0"/>
    <dataField name="Sum of 01.2c%" fld="89" baseField="0" baseItem="0" numFmtId="9"/>
    <dataField name="Sum of 01.2d Invited no outcome (excl vac, contr, decl)" fld="48" baseField="0" baseItem="0"/>
    <dataField name="Sum of 01.2d%" fld="90" baseField="0" baseItem="0" numFmtId="9"/>
    <dataField name="Sum of 01.2e No contact coded [CALL]" fld="49" baseField="0" baseItem="0"/>
    <dataField name="Sum of 01.2e%" fld="91"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1"/>
        <item x="2"/>
        <item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4" baseField="2" baseItem="29" numFmtId="9"/>
    <dataField name="Sum of 02a Vaccinated (Booster)" fld="14" baseField="0" baseItem="0"/>
    <dataField name="Sum of 02a%" fld="92" baseField="1" baseItem="9" numFmtId="9"/>
    <dataField name="Sum of 02b Contraindicated (inc allergies, exclu vaccinated)" fld="51" baseField="0" baseItem="0"/>
    <dataField name="Sum of 02b%" fld="93" baseField="1" baseItem="9" numFmtId="9"/>
    <dataField name="Sum of 02c Declined (excl vaccinated or contraindicated)" fld="15" baseField="0" baseItem="0"/>
    <dataField name="Sum of 02c%" fld="94" baseField="1" baseItem="9" numFmtId="9"/>
    <dataField name="Sum of 02d Invited no outcome (excl vac, contr, decl)" fld="52" baseField="0" baseItem="0"/>
    <dataField name="Sum of 02d%" fld="95" baseField="1" baseItem="9" numFmtId="9"/>
    <dataField name="Sum of 02e No contact coded [CALL]" fld="16" baseField="0" baseItem="0"/>
    <dataField name="Sum of 02e%" fld="96"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1"/>
        <item x="2"/>
        <item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5" baseField="2" baseItem="161" numFmtId="9"/>
    <dataField name="Sum of 03a Vaccinated (Booster)" fld="18" baseField="0" baseItem="0"/>
    <dataField name="Sum of 03a%" fld="97" baseField="1" baseItem="9" numFmtId="9"/>
    <dataField name="Sum of 03b Contraindicated (inc allergies, exclu vaccinated)" fld="53" baseField="0" baseItem="0"/>
    <dataField name="Sum of 03b%" fld="98" baseField="1" baseItem="9" numFmtId="9"/>
    <dataField name="Sum of 03c Declined (excl vaccinated or contraindicated)" fld="19" baseField="0" baseItem="0"/>
    <dataField name="Sum of 03c%" fld="99" baseField="1" baseItem="9" numFmtId="9"/>
    <dataField name="Sum of 03d Invited no outcome (excl vac, contr, decl)" fld="20" baseField="0" baseItem="0"/>
    <dataField name="Sum of 03d%" fld="100" baseField="1" baseItem="9" numFmtId="9"/>
    <dataField name="Sum of 03e No contact coded [CALL]" fld="21" baseField="0" baseItem="0"/>
    <dataField name="Sum of 03e%" fld="101"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1"/>
        <item x="2"/>
        <item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6" baseField="2" baseItem="252" numFmtId="9"/>
    <dataField name="Sum of 04a Vaccinated (Booster)" fld="23" baseField="0" baseItem="0"/>
    <dataField name="Sum of 04a%" fld="102" baseField="2" baseItem="41" numFmtId="9"/>
    <dataField name="Sum of 04b Contraindicated (inc allergies, exclu vaccinated)" fld="54" baseField="0" baseItem="0"/>
    <dataField name="Sum of 04b%" fld="103" baseField="2" baseItem="41" numFmtId="9"/>
    <dataField name="Sum of 04c Declined (excl vaccinated or contraindicated)" fld="24" baseField="0" baseItem="0"/>
    <dataField name="Sum of 04c%" fld="104" baseField="2" baseItem="41" numFmtId="9"/>
    <dataField name="Sum of 04d Invited no outcome (excl vac, contr, decl)" fld="25" baseField="0" baseItem="0"/>
    <dataField name="Sum of 04d%" fld="105" baseField="2" baseItem="41" numFmtId="9"/>
    <dataField name="Sum of 04e No contact coded [CALL]" fld="26" baseField="0" baseItem="0"/>
    <dataField name="Sum of 04e%" fld="106"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1"/>
        <item x="2"/>
        <item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7" baseField="2" baseItem="20" numFmtId="9"/>
    <dataField name="Sum of 05a Vaccinated (Booster)" fld="28" baseField="0" baseItem="0"/>
    <dataField name="Sum of 05a%" fld="107" baseField="2" baseItem="29" numFmtId="9"/>
    <dataField name="Sum of 05b Contraindicated (inc allergies, exclu vaccinated)" fld="55" baseField="0" baseItem="0"/>
    <dataField name="Sum of 05b%" fld="108" baseField="2" baseItem="29" numFmtId="9"/>
    <dataField name="Sum of 05c Declined (excl vaccinated or contraindicated)" fld="29" baseField="0" baseItem="0"/>
    <dataField name="Sum of 05c%" fld="109" baseField="2" baseItem="29" numFmtId="9"/>
    <dataField name="Sum of 05d Invited no outcome (excl vac, contr, decl)" fld="30" baseField="0" baseItem="0"/>
    <dataField name="Sum of 05d%" fld="110" baseField="2" baseItem="29" numFmtId="9"/>
    <dataField name="Sum of 05e No contact coded [CALL]" fld="31" baseField="0" baseItem="0"/>
    <dataField name="Sum of 05e%" fld="111"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1"/>
        <item x="2"/>
        <item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8" baseField="2" baseItem="252" numFmtId="9"/>
    <dataField name="Sum of 06a Vaccinated (Booster)" fld="33" baseField="0" baseItem="0"/>
    <dataField name="Sum of 06a%" fld="112" baseField="2" baseItem="147" numFmtId="9"/>
    <dataField name="Sum of 06b Contraindicated (inc allergies, exclu vaccinated)" fld="56" baseField="0" baseItem="0"/>
    <dataField name="Sum of 06b%" fld="113" baseField="2" baseItem="147" numFmtId="9"/>
    <dataField name="Sum of 06c Declined (excl vaccinated or contraindicated)" fld="34" baseField="0" baseItem="0"/>
    <dataField name="Sum of 06c%" fld="114" baseField="2" baseItem="147" numFmtId="9"/>
    <dataField name="Sum of 06d Invited no outcome (excl vac, contr, decl)" fld="35" baseField="0" baseItem="0"/>
    <dataField name="Sum of 06d%" fld="115" baseField="2" baseItem="147" numFmtId="9"/>
    <dataField name="Sum of 06e No contact coded [CALL]" fld="36" baseField="0" baseItem="0"/>
    <dataField name="Sum of 06e%" fld="116"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73">
    <pivotField axis="axisRow" showAll="0">
      <items count="9">
        <item x="0"/>
        <item x="1"/>
        <item x="2"/>
        <item x="3"/>
        <item x="4"/>
        <item x="5"/>
        <item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70"/>
    </i>
    <i r="2">
      <x v="202"/>
    </i>
    <i r="2">
      <x v="212"/>
    </i>
    <i r="2">
      <x v="254"/>
    </i>
    <i r="2">
      <x v="27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9" baseField="2" baseItem="79" numFmtId="9"/>
    <dataField name="Sum of 07a Vaccinated (Booster)" fld="38" baseField="0" baseItem="0"/>
    <dataField name="Sum of 07a%" fld="117" baseField="2" baseItem="147" numFmtId="9"/>
    <dataField name="Sum of 07b Contraindicated (inc allergies, exclu vaccinated)" fld="57" baseField="0" baseItem="0"/>
    <dataField name="Sum of 07b%" fld="118" baseField="2" baseItem="147" numFmtId="9"/>
    <dataField name="Sum of 07c Declined (excl vaccinated or contraindicated)" fld="39" baseField="0" baseItem="0"/>
    <dataField name="Sum of 07c%" fld="119" baseField="2" baseItem="147" numFmtId="9"/>
    <dataField name="Sum of 07d Invited no outcome (excl vac, contr, decl)" fld="40" baseField="0" baseItem="0"/>
    <dataField name="Sum of 07d%" fld="120" baseField="2" baseItem="147" numFmtId="9"/>
    <dataField name="Sum of 07e No contact coded [CALL]" fld="41" baseField="0" baseItem="0"/>
    <dataField name="Sum of 07e%" fld="121"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73">
    <pivotField axis="axisRow" showAll="0">
      <items count="9">
        <item sd="0" x="0"/>
        <item sd="0" x="1"/>
        <item sd="0" x="2"/>
        <item sd="0" x="3"/>
        <item sd="0" x="4"/>
        <item sd="0" x="5"/>
        <item sd="0" x="6"/>
        <item m="1" x="7"/>
        <item t="default"/>
      </items>
    </pivotField>
    <pivotField axis="axisRow" showAll="0">
      <items count="49">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m="1" x="47"/>
        <item t="default"/>
      </items>
    </pivotField>
    <pivotField axis="axisRow" showAll="0">
      <items count="276">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m="1" x="274"/>
        <item x="123"/>
        <item x="240"/>
        <item x="166"/>
        <item x="124"/>
        <item m="1" x="271"/>
        <item x="126"/>
        <item x="127"/>
        <item x="167"/>
        <item x="44"/>
        <item x="168"/>
        <item x="45"/>
        <item m="1" x="272"/>
        <item x="128"/>
        <item x="8"/>
        <item x="169"/>
        <item x="9"/>
        <item x="129"/>
        <item x="10"/>
        <item x="170"/>
        <item x="241"/>
        <item x="242"/>
        <item x="171"/>
        <item x="172"/>
        <item x="11"/>
        <item x="173"/>
        <item x="174"/>
        <item x="130"/>
        <item x="208"/>
        <item x="209"/>
        <item x="175"/>
        <item x="210"/>
        <item x="176"/>
        <item x="12"/>
        <item x="177"/>
        <item x="243"/>
        <item x="131"/>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2"/>
        <item x="48"/>
        <item x="251"/>
        <item x="133"/>
        <item x="252"/>
        <item x="253"/>
        <item x="218"/>
        <item x="254"/>
        <item x="49"/>
        <item x="50"/>
        <item x="134"/>
        <item x="91"/>
        <item x="135"/>
        <item x="20"/>
        <item x="184"/>
        <item x="92"/>
        <item x="219"/>
        <item x="185"/>
        <item x="136"/>
        <item x="137"/>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3"/>
        <item x="160"/>
        <item x="181"/>
        <item x="186"/>
        <item x="199"/>
        <item x="125"/>
        <item m="1" x="270"/>
        <item x="138"/>
        <item t="default"/>
      </items>
    </pivotField>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7" baseField="2" baseItem="27" numFmtId="9"/>
    <dataField name="Sum of 08a Vaccinated (Booster)" fld="68" baseField="0" baseItem="0"/>
    <dataField name="Sum of 08a%" fld="162" baseField="2" baseItem="27" numFmtId="9"/>
    <dataField name="Sum of 08b Contraindicated (inc allergies, exclu vaccinated)" fld="69" baseField="0" baseItem="0"/>
    <dataField name="Sum of 08b%" fld="163" baseField="2" baseItem="27" numFmtId="9"/>
    <dataField name="Sum of 08c Declined (excl vaccinated or contraindicated)" fld="70" baseField="0" baseItem="0"/>
    <dataField name="Sum of 08c%" fld="164" baseField="2" baseItem="27" numFmtId="9"/>
    <dataField name="Sum of 08d Invited no outcome (excl vac, contr, decl)" fld="71" baseField="0" baseItem="0"/>
    <dataField name="Sum of 08d%" fld="165" baseField="2" baseItem="27" numFmtId="9"/>
    <dataField name="Sum of 08e No contact coded [CALL]" fld="72" baseField="0" baseItem="0"/>
    <dataField name="Sum of 08e%" fld="166"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2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73">
    <pivotField showAll="0">
      <items count="9">
        <item m="1" x="7"/>
        <item x="0"/>
        <item x="1"/>
        <item x="2"/>
        <item x="3"/>
        <item x="4"/>
        <item x="5"/>
        <item x="6"/>
        <item t="default"/>
      </items>
    </pivotField>
    <pivotField showAll="0">
      <items count="49">
        <item m="1" x="47"/>
        <item x="38"/>
        <item x="2"/>
        <item x="21"/>
        <item x="41"/>
        <item x="43"/>
        <item x="42"/>
        <item x="8"/>
        <item x="28"/>
        <item x="25"/>
        <item x="3"/>
        <item x="34"/>
        <item x="4"/>
        <item x="30"/>
        <item x="40"/>
        <item x="10"/>
        <item x="7"/>
        <item x="16"/>
        <item x="17"/>
        <item x="14"/>
        <item x="15"/>
        <item x="35"/>
        <item x="46"/>
        <item x="9"/>
        <item x="32"/>
        <item x="39"/>
        <item x="31"/>
        <item x="19"/>
        <item x="5"/>
        <item x="20"/>
        <item x="24"/>
        <item x="22"/>
        <item x="26"/>
        <item x="33"/>
        <item x="29"/>
        <item x="12"/>
        <item x="44"/>
        <item x="23"/>
        <item x="11"/>
        <item x="18"/>
        <item x="36"/>
        <item x="37"/>
        <item x="45"/>
        <item x="27"/>
        <item x="13"/>
        <item x="0"/>
        <item x="1"/>
        <item x="6"/>
        <item t="default"/>
      </items>
    </pivotField>
    <pivotField showAll="0"/>
    <pivotField numFmtId="14" showAll="0">
      <items count="49">
        <item m="1" x="34"/>
        <item m="1" x="24"/>
        <item m="1" x="18"/>
        <item m="1" x="31"/>
        <item m="1" x="44"/>
        <item m="1" x="20"/>
        <item m="1" x="41"/>
        <item m="1" x="17"/>
        <item m="1" x="39"/>
        <item m="1" x="16"/>
        <item m="1" x="37"/>
        <item m="1" x="13"/>
        <item m="1" x="35"/>
        <item m="1" x="22"/>
        <item m="1" x="45"/>
        <item m="1" x="21"/>
        <item m="1" x="42"/>
        <item m="1" x="2"/>
        <item m="1" x="25"/>
        <item m="1" x="19"/>
        <item m="1" x="40"/>
        <item m="1" x="7"/>
        <item m="1" x="28"/>
        <item m="1" x="36"/>
        <item m="1" x="4"/>
        <item m="1" x="11"/>
        <item m="1" x="33"/>
        <item m="1" x="1"/>
        <item m="1" x="8"/>
        <item m="1" x="29"/>
        <item m="1" x="47"/>
        <item m="1" x="5"/>
        <item m="1" x="27"/>
        <item m="1" x="3"/>
        <item m="1" x="26"/>
        <item m="1" x="38"/>
        <item m="1" x="15"/>
        <item m="1" x="43"/>
        <item m="1" x="12"/>
        <item m="1" x="10"/>
        <item m="1" x="32"/>
        <item m="1" x="9"/>
        <item m="1" x="30"/>
        <item m="1" x="23"/>
        <item m="1" x="6"/>
        <item m="1" x="14"/>
        <item x="0"/>
        <item m="1" x="4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22"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3">
    <queryTableFields count="77">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 id="110" name="01.1g Second Booster Vaccination" tableColumnId="75"/>
      <queryTableField id="111" name="01.2g Second Booster Vaccination" tableColumnId="76"/>
      <queryTableField id="112" name="01g Second Booster Vaccination" tableColumnId="77"/>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1" s="1"/>
        <i x="2" s="1"/>
        <i x="3" s="1"/>
        <i x="4" s="1"/>
        <i x="5" s="1"/>
        <i x="6" s="1"/>
        <i x="7"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38" s="1"/>
        <i x="2" s="1"/>
        <i x="21" s="1"/>
        <i x="41" s="1"/>
        <i x="43" s="1"/>
        <i x="42" s="1"/>
        <i x="8" s="1"/>
        <i x="28" s="1"/>
        <i x="25" s="1"/>
        <i x="3" s="1"/>
        <i x="34" s="1"/>
        <i x="4" s="1"/>
        <i x="30" s="1"/>
        <i x="40" s="1"/>
        <i x="10" s="1"/>
        <i x="7" s="1"/>
        <i x="16" s="1"/>
        <i x="17" s="1"/>
        <i x="14" s="1"/>
        <i x="15" s="1"/>
        <i x="35" s="1"/>
        <i x="46" s="1"/>
        <i x="9" s="1"/>
        <i x="32" s="1"/>
        <i x="39" s="1"/>
        <i x="31" s="1"/>
        <i x="19" s="1"/>
        <i x="5" s="1"/>
        <i x="20" s="1"/>
        <i x="24" s="1"/>
        <i x="22" s="1"/>
        <i x="26"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0" s="1"/>
        <i x="34" s="1" nd="1"/>
        <i x="24" s="1" nd="1"/>
        <i x="18" s="1" nd="1"/>
        <i x="31" s="1" nd="1"/>
        <i x="44" s="1" nd="1"/>
        <i x="20" s="1" nd="1"/>
        <i x="41" s="1" nd="1"/>
        <i x="17" s="1" nd="1"/>
        <i x="39" s="1" nd="1"/>
        <i x="16" s="1" nd="1"/>
        <i x="37" s="1" nd="1"/>
        <i x="13" s="1" nd="1"/>
        <i x="35" s="1" nd="1"/>
        <i x="22" s="1" nd="1"/>
        <i x="45" s="1" nd="1"/>
        <i x="21" s="1" nd="1"/>
        <i x="42" s="1" nd="1"/>
        <i x="2" s="1" nd="1"/>
        <i x="25" s="1" nd="1"/>
        <i x="19" s="1" nd="1"/>
        <i x="40" s="1" nd="1"/>
        <i x="7" s="1" nd="1"/>
        <i x="28" s="1" nd="1"/>
        <i x="36" s="1" nd="1"/>
        <i x="4" s="1" nd="1"/>
        <i x="11" s="1" nd="1"/>
        <i x="33" s="1" nd="1"/>
        <i x="1" s="1" nd="1"/>
        <i x="8" s="1" nd="1"/>
        <i x="29" s="1" nd="1"/>
        <i x="47" s="1" nd="1"/>
        <i x="5" s="1" nd="1"/>
        <i x="27" s="1" nd="1"/>
        <i x="3" s="1" nd="1"/>
        <i x="26" s="1" nd="1"/>
        <i x="38" s="1" nd="1"/>
        <i x="15" s="1" nd="1"/>
        <i x="43" s="1" nd="1"/>
        <i x="12" s="1" nd="1"/>
        <i x="10" s="1" nd="1"/>
        <i x="32" s="1" nd="1"/>
        <i x="9" s="1" nd="1"/>
        <i x="30" s="1" nd="1"/>
        <i x="23" s="1" nd="1"/>
        <i x="6" s="1" nd="1"/>
        <i x="14" s="1" nd="1"/>
        <i x="46"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48">
        <i x="0" s="1"/>
        <i x="34" s="1" nd="1"/>
        <i x="24" s="1" nd="1"/>
        <i x="18" s="1" nd="1"/>
        <i x="31" s="1" nd="1"/>
        <i x="44" s="1" nd="1"/>
        <i x="20" s="1" nd="1"/>
        <i x="41" s="1" nd="1"/>
        <i x="17" s="1" nd="1"/>
        <i x="39" s="1" nd="1"/>
        <i x="16" s="1" nd="1"/>
        <i x="37" s="1" nd="1"/>
        <i x="13" s="1" nd="1"/>
        <i x="35" s="1" nd="1"/>
        <i x="22" s="1" nd="1"/>
        <i x="45" s="1" nd="1"/>
        <i x="21" s="1" nd="1"/>
        <i x="42" s="1" nd="1"/>
        <i x="2" s="1" nd="1"/>
        <i x="25" s="1" nd="1"/>
        <i x="19" s="1" nd="1"/>
        <i x="40" s="1" nd="1"/>
        <i x="7" s="1" nd="1"/>
        <i x="28" s="1" nd="1"/>
        <i x="36" s="1" nd="1"/>
        <i x="4" s="1" nd="1"/>
        <i x="11" s="1" nd="1"/>
        <i x="33" s="1" nd="1"/>
        <i x="1" s="1" nd="1"/>
        <i x="8" s="1" nd="1"/>
        <i x="29" s="1" nd="1"/>
        <i x="47" s="1" nd="1"/>
        <i x="5" s="1" nd="1"/>
        <i x="27" s="1" nd="1"/>
        <i x="3" s="1" nd="1"/>
        <i x="26" s="1" nd="1"/>
        <i x="38" s="1" nd="1"/>
        <i x="15" s="1" nd="1"/>
        <i x="43" s="1" nd="1"/>
        <i x="12" s="1" nd="1"/>
        <i x="10" s="1" nd="1"/>
        <i x="32" s="1" nd="1"/>
        <i x="9" s="1" nd="1"/>
        <i x="30" s="1" nd="1"/>
        <i x="23" s="1" nd="1"/>
        <i x="6" s="1" nd="1"/>
        <i x="14" s="1" nd="1"/>
        <i x="46"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1" s="1"/>
        <i x="2" s="1"/>
        <i x="3" s="1"/>
        <i x="4" s="1"/>
        <i x="5" s="1"/>
        <i x="6"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38" s="1"/>
        <i x="2" s="1"/>
        <i x="21" s="1"/>
        <i x="41" s="1"/>
        <i x="43" s="1"/>
        <i x="42" s="1"/>
        <i x="8" s="1"/>
        <i x="28" s="1"/>
        <i x="25" s="1"/>
        <i x="3" s="1"/>
        <i x="34" s="1"/>
        <i x="4" s="1"/>
        <i x="30" s="1"/>
        <i x="40" s="1"/>
        <i x="10" s="1"/>
        <i x="7" s="1"/>
        <i x="16" s="1"/>
        <i x="17" s="1"/>
        <i x="14" s="1"/>
        <i x="15" s="1"/>
        <i x="35" s="1"/>
        <i x="46" s="1"/>
        <i x="9" s="1"/>
        <i x="32" s="1"/>
        <i x="39" s="1"/>
        <i x="31" s="1"/>
        <i x="19" s="1"/>
        <i x="5" s="1"/>
        <i x="20" s="1"/>
        <i x="24" s="1"/>
        <i x="22" s="1"/>
        <i x="26"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48">
        <i x="0" s="1"/>
        <i x="34" s="1" nd="1"/>
        <i x="24" s="1" nd="1"/>
        <i x="18" s="1" nd="1"/>
        <i x="31" s="1" nd="1"/>
        <i x="44" s="1" nd="1"/>
        <i x="20" s="1" nd="1"/>
        <i x="41" s="1" nd="1"/>
        <i x="17" s="1" nd="1"/>
        <i x="39" s="1" nd="1"/>
        <i x="16" s="1" nd="1"/>
        <i x="37" s="1" nd="1"/>
        <i x="13" s="1" nd="1"/>
        <i x="35" s="1" nd="1"/>
        <i x="22" s="1" nd="1"/>
        <i x="45" s="1" nd="1"/>
        <i x="21" s="1" nd="1"/>
        <i x="42" s="1" nd="1"/>
        <i x="2" s="1" nd="1"/>
        <i x="25" s="1" nd="1"/>
        <i x="19" s="1" nd="1"/>
        <i x="40" s="1" nd="1"/>
        <i x="7" s="1" nd="1"/>
        <i x="28" s="1" nd="1"/>
        <i x="36" s="1" nd="1"/>
        <i x="4" s="1" nd="1"/>
        <i x="11" s="1" nd="1"/>
        <i x="33" s="1" nd="1"/>
        <i x="1" s="1" nd="1"/>
        <i x="8" s="1" nd="1"/>
        <i x="29" s="1" nd="1"/>
        <i x="47" s="1" nd="1"/>
        <i x="5" s="1" nd="1"/>
        <i x="27" s="1" nd="1"/>
        <i x="3" s="1" nd="1"/>
        <i x="26" s="1" nd="1"/>
        <i x="38" s="1" nd="1"/>
        <i x="15" s="1" nd="1"/>
        <i x="43" s="1" nd="1"/>
        <i x="12" s="1" nd="1"/>
        <i x="10" s="1" nd="1"/>
        <i x="32" s="1" nd="1"/>
        <i x="9" s="1" nd="1"/>
        <i x="30" s="1" nd="1"/>
        <i x="23" s="1" nd="1"/>
        <i x="6" s="1" nd="1"/>
        <i x="14" s="1" nd="1"/>
        <i x="46" s="1"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1" s="1"/>
        <i x="2" s="1"/>
        <i x="3" s="1"/>
        <i x="4" s="1"/>
        <i x="5" s="1"/>
        <i x="6"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38" s="1"/>
        <i x="2" s="1"/>
        <i x="21" s="1"/>
        <i x="41" s="1"/>
        <i x="43" s="1"/>
        <i x="42" s="1"/>
        <i x="8" s="1"/>
        <i x="28" s="1"/>
        <i x="25" s="1"/>
        <i x="3" s="1"/>
        <i x="34" s="1"/>
        <i x="4" s="1"/>
        <i x="30" s="1"/>
        <i x="40" s="1"/>
        <i x="10" s="1"/>
        <i x="7" s="1"/>
        <i x="16" s="1"/>
        <i x="17" s="1"/>
        <i x="14" s="1"/>
        <i x="15" s="1"/>
        <i x="35" s="1"/>
        <i x="46" s="1"/>
        <i x="9" s="1"/>
        <i x="32" s="1"/>
        <i x="39" s="1"/>
        <i x="31" s="1"/>
        <i x="19" s="1"/>
        <i x="5" s="1"/>
        <i x="20" s="1"/>
        <i x="24" s="1"/>
        <i x="22" s="1"/>
        <i x="26"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Y301" tableType="queryTable" totalsRowShown="0">
  <autoFilter ref="A1:BY301" xr:uid="{8F1B6D22-AFEA-427B-8E29-C306AEDE0C75}"/>
  <tableColumns count="77">
    <tableColumn id="1" xr3:uid="{10695DA3-F5FD-4038-B9EA-01DBFB7CCB07}" uniqueName="1" name="Locality" queryTableFieldId="1" dataDxfId="22"/>
    <tableColumn id="2" xr3:uid="{5E4B585C-F27B-49B6-8022-9AEB11DBABF0}" uniqueName="2" name="SubLocality" queryTableFieldId="2" dataDxfId="21"/>
    <tableColumn id="3" xr3:uid="{C01C4632-C9F6-45A9-980E-D06CEB53B258}" uniqueName="3" name="Practice" queryTableFieldId="3" dataDxfId="20"/>
    <tableColumn id="4" xr3:uid="{6933232C-3DAC-4786-8414-277C74038BA2}" uniqueName="4" name="Rel_D" queryTableFieldId="4" dataDxfId="19"/>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8"/>
    <tableColumn id="60" xr3:uid="{7D496033-DADB-4C62-8151-70E7A535B58D}" uniqueName="60" name="01.2f Second Vaccination" queryTableFieldId="95" dataDxfId="17"/>
    <tableColumn id="61" xr3:uid="{F442FAFB-F872-456F-B0A9-577E2E0DE9B0}" uniqueName="61" name="01f Second Vaccination" queryTableFieldId="96" dataDxfId="16"/>
    <tableColumn id="62" xr3:uid="{9EA38881-2D86-4BB1-ACA4-C11C791CB9FC}" uniqueName="62" name="02f Second Vaccination" queryTableFieldId="97" dataDxfId="15"/>
    <tableColumn id="63" xr3:uid="{0D87750E-4DAA-4DC0-B477-9010DB523A3F}" uniqueName="63" name="03f Second Vaccination" queryTableFieldId="98" dataDxfId="14"/>
    <tableColumn id="64" xr3:uid="{8DE61519-F2DB-4690-8A02-CBE095983543}" uniqueName="64" name="04f Second Vaccination" queryTableFieldId="99" dataDxfId="13"/>
    <tableColumn id="65" xr3:uid="{4B15B66D-2A92-4DFF-9190-3780392FBDC5}" uniqueName="65" name="05f Second Vaccination" queryTableFieldId="100" dataDxfId="12"/>
    <tableColumn id="66" xr3:uid="{58031421-6F7B-4E62-AF04-46F61B7AFE35}" uniqueName="66" name="06f Second Vaccination" queryTableFieldId="101" dataDxfId="11"/>
    <tableColumn id="67" xr3:uid="{EE19BAFB-7D7B-4691-93C9-DF9E13B79FB7}" uniqueName="67" name="07f Second Vaccination" queryTableFieldId="102" dataDxfId="10"/>
    <tableColumn id="68" xr3:uid="{FB912477-BBFF-4CBD-9D4D-67DBA53A35CA}" uniqueName="68" name="08 Healthy adults aged 18+" queryTableFieldId="103" dataDxfId="9"/>
    <tableColumn id="69" xr3:uid="{D55E162B-6401-496B-BDA1-944B47CB378B}" uniqueName="69" name="08a Vaccinated (Booster)" queryTableFieldId="104" dataDxfId="8"/>
    <tableColumn id="70" xr3:uid="{18ADCD46-F0E5-4D39-8D5E-DFADC3B58324}" uniqueName="70" name="08b Contraindicated (inc allergies, exclu vaccinated)" queryTableFieldId="105" dataDxfId="7"/>
    <tableColumn id="71" xr3:uid="{628C3294-CC28-4F7A-8834-5528EBE951B7}" uniqueName="71" name="08c Declined (excl vaccinated or contraindicated)" queryTableFieldId="106" dataDxfId="6"/>
    <tableColumn id="72" xr3:uid="{00E39412-29F5-4AAF-8A1B-01B8D8C73C5A}" uniqueName="72" name="08d Invited no outcome (excl vac, contr, decl)" queryTableFieldId="107" dataDxfId="5"/>
    <tableColumn id="73" xr3:uid="{B0669E6A-06D9-4D16-A2B9-1EB6E2BAECB3}" uniqueName="73" name="08e No contact coded [CALL]" queryTableFieldId="108" dataDxfId="4"/>
    <tableColumn id="74" xr3:uid="{508396D5-A378-4399-97FA-50CCDE89F23F}" uniqueName="74" name="08f Second Vaccination" queryTableFieldId="109" dataDxfId="3"/>
    <tableColumn id="75" xr3:uid="{030D9B3E-E652-478E-BAA7-87ECBA03CCE3}" uniqueName="75" name="01.1g Second Booster Vaccination" queryTableFieldId="110" dataDxfId="2"/>
    <tableColumn id="76" xr3:uid="{CDFD0BF0-BB57-4319-829A-9FF7D5B9D57D}" uniqueName="76" name="01.2g Second Booster Vaccination" queryTableFieldId="111" dataDxfId="1"/>
    <tableColumn id="77" xr3:uid="{931C7FF9-350E-4A0D-8119-06E9D9324D13}" uniqueName="77" name="01g Second Booster Vaccination" queryTableFieldId="112"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activeCell="F25" sqref="F25"/>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44641</v>
      </c>
    </row>
    <row r="3" spans="2:17" ht="32.25" customHeight="1" x14ac:dyDescent="0.25"/>
    <row r="5" spans="2:17" ht="45"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idden="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434</v>
      </c>
      <c r="E7" s="21">
        <v>208688</v>
      </c>
      <c r="F7" s="21">
        <v>137530</v>
      </c>
      <c r="G7" s="9">
        <v>0.65902208080962965</v>
      </c>
      <c r="H7" s="21">
        <v>84705</v>
      </c>
      <c r="I7" s="9">
        <v>0.61590198502144988</v>
      </c>
      <c r="J7" s="20">
        <v>3</v>
      </c>
      <c r="K7" s="9">
        <v>2.1813422525994328E-5</v>
      </c>
      <c r="L7" s="21">
        <v>4160</v>
      </c>
      <c r="M7" s="9">
        <v>3.0247945902712136E-2</v>
      </c>
      <c r="N7" s="21">
        <v>14226</v>
      </c>
      <c r="O7" s="9">
        <v>0.1034392496182651</v>
      </c>
      <c r="P7" s="21">
        <v>43905</v>
      </c>
      <c r="Q7" s="9">
        <v>0.31923943866792698</v>
      </c>
    </row>
    <row r="8" spans="2:17" x14ac:dyDescent="0.25">
      <c r="D8" s="6" t="s">
        <v>448</v>
      </c>
      <c r="E8" s="21">
        <v>321474</v>
      </c>
      <c r="F8" s="21">
        <v>208474</v>
      </c>
      <c r="G8" s="9">
        <v>0.648494123941594</v>
      </c>
      <c r="H8" s="21">
        <v>144779</v>
      </c>
      <c r="I8" s="9">
        <v>0.69447029365772228</v>
      </c>
      <c r="J8" s="20">
        <v>7</v>
      </c>
      <c r="K8" s="9">
        <v>3.3577328587737559E-5</v>
      </c>
      <c r="L8" s="21">
        <v>18042</v>
      </c>
      <c r="M8" s="9">
        <v>8.6543166054280155E-2</v>
      </c>
      <c r="N8" s="21">
        <v>68433</v>
      </c>
      <c r="O8" s="9">
        <v>0.32825676103494922</v>
      </c>
      <c r="P8" s="21">
        <v>14219</v>
      </c>
      <c r="Q8" s="9">
        <v>6.8205147884148623E-2</v>
      </c>
    </row>
    <row r="9" spans="2:17" x14ac:dyDescent="0.25">
      <c r="D9" s="6" t="s">
        <v>451</v>
      </c>
      <c r="E9" s="21">
        <v>289004</v>
      </c>
      <c r="F9" s="21">
        <v>232648</v>
      </c>
      <c r="G9" s="9">
        <v>0.80499923876486135</v>
      </c>
      <c r="H9" s="21">
        <v>184017</v>
      </c>
      <c r="I9" s="9">
        <v>0.79096747016952651</v>
      </c>
      <c r="J9" s="20">
        <v>3</v>
      </c>
      <c r="K9" s="9">
        <v>1.2895017365290052E-5</v>
      </c>
      <c r="L9" s="21">
        <v>5446</v>
      </c>
      <c r="M9" s="9">
        <v>2.3408754857123206E-2</v>
      </c>
      <c r="N9" s="21">
        <v>17458</v>
      </c>
      <c r="O9" s="9">
        <v>7.5040404387744578E-2</v>
      </c>
      <c r="P9" s="21">
        <v>25313</v>
      </c>
      <c r="Q9" s="9">
        <v>0.10880385818919569</v>
      </c>
    </row>
    <row r="10" spans="2:17" x14ac:dyDescent="0.25">
      <c r="D10" s="6" t="s">
        <v>405</v>
      </c>
      <c r="E10" s="21">
        <v>418418</v>
      </c>
      <c r="F10" s="21">
        <v>264081</v>
      </c>
      <c r="G10" s="9">
        <v>0.63114158568704026</v>
      </c>
      <c r="H10" s="21">
        <v>165482</v>
      </c>
      <c r="I10" s="9">
        <v>0.62663349502614729</v>
      </c>
      <c r="J10" s="20">
        <v>9</v>
      </c>
      <c r="K10" s="9">
        <v>3.4080452588410372E-5</v>
      </c>
      <c r="L10" s="21">
        <v>12496</v>
      </c>
      <c r="M10" s="9">
        <v>4.7318815060530671E-2</v>
      </c>
      <c r="N10" s="21">
        <v>47220</v>
      </c>
      <c r="O10" s="9">
        <v>0.17880877458052644</v>
      </c>
      <c r="P10" s="21">
        <v>76455</v>
      </c>
      <c r="Q10" s="9">
        <v>0.28951344473854612</v>
      </c>
    </row>
    <row r="11" spans="2:17" x14ac:dyDescent="0.25">
      <c r="D11" s="6" t="s">
        <v>472</v>
      </c>
      <c r="E11" s="21">
        <v>329879</v>
      </c>
      <c r="F11" s="21">
        <v>241746</v>
      </c>
      <c r="G11" s="9">
        <v>0.73283234155554011</v>
      </c>
      <c r="H11" s="21">
        <v>176603</v>
      </c>
      <c r="I11" s="9">
        <v>0.73053121871716598</v>
      </c>
      <c r="J11" s="20">
        <v>0</v>
      </c>
      <c r="K11" s="9">
        <v>0</v>
      </c>
      <c r="L11" s="21">
        <v>5946</v>
      </c>
      <c r="M11" s="9">
        <v>2.4596063637040529E-2</v>
      </c>
      <c r="N11" s="21">
        <v>43973</v>
      </c>
      <c r="O11" s="9">
        <v>0.18189752881123161</v>
      </c>
      <c r="P11" s="21">
        <v>21634</v>
      </c>
      <c r="Q11" s="9">
        <v>8.949062238878823E-2</v>
      </c>
    </row>
    <row r="12" spans="2:17" x14ac:dyDescent="0.25">
      <c r="D12" s="6" t="s">
        <v>643</v>
      </c>
      <c r="E12" s="21">
        <v>351177</v>
      </c>
      <c r="F12" s="21">
        <v>232745</v>
      </c>
      <c r="G12" s="9">
        <v>0.66275695731781981</v>
      </c>
      <c r="H12" s="21">
        <v>150864</v>
      </c>
      <c r="I12" s="9">
        <v>0.64819437581902939</v>
      </c>
      <c r="J12" s="20">
        <v>2</v>
      </c>
      <c r="K12" s="9">
        <v>8.5930954478076866E-6</v>
      </c>
      <c r="L12" s="21">
        <v>7466</v>
      </c>
      <c r="M12" s="9">
        <v>3.2078025306666091E-2</v>
      </c>
      <c r="N12" s="21">
        <v>71156</v>
      </c>
      <c r="O12" s="9">
        <v>0.30572514984210186</v>
      </c>
      <c r="P12" s="21">
        <v>23074</v>
      </c>
      <c r="Q12" s="9">
        <v>9.9138542181357273E-2</v>
      </c>
    </row>
    <row r="13" spans="2:17" x14ac:dyDescent="0.25">
      <c r="D13" s="6" t="s">
        <v>494</v>
      </c>
      <c r="E13" s="21">
        <v>308734</v>
      </c>
      <c r="F13" s="21">
        <v>206439</v>
      </c>
      <c r="G13" s="9">
        <v>0.66866299144247154</v>
      </c>
      <c r="H13" s="21">
        <v>144541</v>
      </c>
      <c r="I13" s="9">
        <v>0.70016324434820942</v>
      </c>
      <c r="J13" s="20">
        <v>2</v>
      </c>
      <c r="K13" s="9">
        <v>9.6880918818634079E-6</v>
      </c>
      <c r="L13" s="21">
        <v>7244</v>
      </c>
      <c r="M13" s="9">
        <v>3.5090268796109263E-2</v>
      </c>
      <c r="N13" s="21">
        <v>52187</v>
      </c>
      <c r="O13" s="9">
        <v>0.25279622551940284</v>
      </c>
      <c r="P13" s="21">
        <v>32050</v>
      </c>
      <c r="Q13" s="9">
        <v>0.15525167240686111</v>
      </c>
    </row>
    <row r="14" spans="2:17" x14ac:dyDescent="0.25">
      <c r="D14" s="6" t="s">
        <v>208</v>
      </c>
      <c r="E14" s="21">
        <v>2227374</v>
      </c>
      <c r="F14" s="21">
        <v>1523663</v>
      </c>
      <c r="G14" s="9">
        <v>0.68406248793422209</v>
      </c>
      <c r="H14" s="21">
        <v>1050991</v>
      </c>
      <c r="I14" s="9">
        <v>0.6897791703283469</v>
      </c>
      <c r="J14" s="20">
        <v>26</v>
      </c>
      <c r="K14" s="9">
        <v>1.7064140823791089E-5</v>
      </c>
      <c r="L14" s="21">
        <v>60800</v>
      </c>
      <c r="M14" s="9">
        <v>3.990383700332685E-2</v>
      </c>
      <c r="N14" s="21">
        <v>314653</v>
      </c>
      <c r="O14" s="9">
        <v>0.20651088856262834</v>
      </c>
      <c r="P14" s="21">
        <v>236650</v>
      </c>
      <c r="Q14" s="9">
        <v>0.15531649715192927</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idden="1" x14ac:dyDescent="0.25">
      <c r="R23" s="17"/>
      <c r="S23" s="17"/>
    </row>
    <row r="24" spans="18:19" x14ac:dyDescent="0.25">
      <c r="R24" s="17"/>
      <c r="S24" s="17"/>
    </row>
    <row r="25" spans="18:19" x14ac:dyDescent="0.25">
      <c r="R25" s="17"/>
      <c r="S25" s="17"/>
    </row>
    <row r="26" spans="18:19" x14ac:dyDescent="0.25">
      <c r="R26" s="17"/>
      <c r="S26" s="17"/>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31"/>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710937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44641</v>
      </c>
    </row>
    <row r="3" spans="2:4" ht="32.25" customHeight="1" x14ac:dyDescent="0.25"/>
    <row r="21" spans="4:19" ht="45" x14ac:dyDescent="0.25">
      <c r="D21" s="10"/>
      <c r="E21" s="11" t="s">
        <v>209</v>
      </c>
      <c r="F21" s="11" t="s">
        <v>185</v>
      </c>
      <c r="G21" s="12" t="s">
        <v>186</v>
      </c>
      <c r="H21" s="11" t="s">
        <v>187</v>
      </c>
      <c r="I21" s="12" t="s">
        <v>186</v>
      </c>
      <c r="J21" s="11" t="s">
        <v>732</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 Adults aged 12 yrs or over who are immunosuppressed",$D$23)</f>
        <v>31202</v>
      </c>
      <c r="F22" s="15">
        <f>GETPIVOTDATA("Sum of 01f Second Vaccination",$D$23)</f>
        <v>26167</v>
      </c>
      <c r="G22" s="16">
        <f>GETPIVOTDATA("Sum of 01f%",$D$23)</f>
        <v>0.83863213896545097</v>
      </c>
      <c r="H22" s="15">
        <f>GETPIVOTDATA("Sum of 01a Vaccinated (Booster)",$D$23)</f>
        <v>21220</v>
      </c>
      <c r="I22" s="16">
        <f>GETPIVOTDATA("Sum of 01a%",$D$23)</f>
        <v>0.81094508350212102</v>
      </c>
      <c r="J22" s="15">
        <f>GETPIVOTDATA("01g Second Booster Vaccination",$D$23)</f>
        <v>1968</v>
      </c>
      <c r="K22" s="16">
        <f>GETPIVOTDATA("Sum of 01g%",$D$23)</f>
        <v>9.2742695570216777E-2</v>
      </c>
      <c r="L22" s="15">
        <f>GETPIVOTDATA("Sum of 01b Contraindicated (inc allergies, exclu vaccinated)",$D$23)</f>
        <v>1</v>
      </c>
      <c r="M22" s="16">
        <f>GETPIVOTDATA("Sum of 01b%",$D$23)</f>
        <v>3.8216073680590059E-5</v>
      </c>
      <c r="N22" s="15">
        <f>GETPIVOTDATA("Sum of 01c Declined (excl vaccinated or contraindicated)",$D$23)</f>
        <v>1444</v>
      </c>
      <c r="O22" s="16">
        <f>GETPIVOTDATA("Sum of 01c%",$D$23)</f>
        <v>5.518401039477204E-2</v>
      </c>
      <c r="P22" s="15">
        <f>GETPIVOTDATA("Sum of 01d Invited no outcome (excl vac, contr, decl)",$D$23)</f>
        <v>2069</v>
      </c>
      <c r="Q22" s="16">
        <f>GETPIVOTDATA("Sum of 01d%",$D$23)</f>
        <v>7.9069056445140826E-2</v>
      </c>
      <c r="R22" s="15">
        <f>GETPIVOTDATA("Sum of 01e No contact coded [CALL]",$D$23)</f>
        <v>633</v>
      </c>
      <c r="S22" s="16">
        <f>GETPIVOTDATA("Sum of 01e%",$D$23)</f>
        <v>2.4190774639813506E-2</v>
      </c>
    </row>
    <row r="23" spans="4:19" hidden="1" x14ac:dyDescent="0.25">
      <c r="D23" s="5" t="s">
        <v>194</v>
      </c>
      <c r="E23" t="s">
        <v>211</v>
      </c>
      <c r="F23" t="s">
        <v>212</v>
      </c>
      <c r="G23" t="s">
        <v>213</v>
      </c>
      <c r="H23" t="s">
        <v>214</v>
      </c>
      <c r="I23" t="s">
        <v>215</v>
      </c>
      <c r="J23" t="s">
        <v>730</v>
      </c>
      <c r="K23" t="s">
        <v>731</v>
      </c>
      <c r="L23" t="s">
        <v>216</v>
      </c>
      <c r="M23" t="s">
        <v>217</v>
      </c>
      <c r="N23" t="s">
        <v>218</v>
      </c>
      <c r="O23" t="s">
        <v>219</v>
      </c>
      <c r="P23" t="s">
        <v>220</v>
      </c>
      <c r="Q23" t="s">
        <v>221</v>
      </c>
      <c r="R23" t="s">
        <v>222</v>
      </c>
      <c r="S23" t="s">
        <v>223</v>
      </c>
    </row>
    <row r="24" spans="4:19" x14ac:dyDescent="0.25">
      <c r="D24" s="6" t="s">
        <v>434</v>
      </c>
      <c r="E24" s="20">
        <v>2999</v>
      </c>
      <c r="F24" s="20">
        <v>2496</v>
      </c>
      <c r="G24" s="9">
        <v>0.83227742580860287</v>
      </c>
      <c r="H24" s="20">
        <v>1897</v>
      </c>
      <c r="I24" s="9">
        <v>0.76001602564102566</v>
      </c>
      <c r="J24" s="20">
        <v>115</v>
      </c>
      <c r="K24" s="9">
        <v>6.062203479177649E-2</v>
      </c>
      <c r="L24" s="20">
        <v>0</v>
      </c>
      <c r="M24" s="9">
        <v>0</v>
      </c>
      <c r="N24" s="20">
        <v>86</v>
      </c>
      <c r="O24" s="9">
        <v>3.4455128205128208E-2</v>
      </c>
      <c r="P24" s="20">
        <v>154</v>
      </c>
      <c r="Q24" s="9">
        <v>6.1698717948717952E-2</v>
      </c>
      <c r="R24" s="20">
        <v>178</v>
      </c>
      <c r="S24" s="9">
        <v>7.1314102564102561E-2</v>
      </c>
    </row>
    <row r="25" spans="4:19" x14ac:dyDescent="0.25">
      <c r="D25" s="6" t="s">
        <v>448</v>
      </c>
      <c r="E25" s="20">
        <v>5419</v>
      </c>
      <c r="F25" s="20">
        <v>4225</v>
      </c>
      <c r="G25" s="9">
        <v>0.77966414467613954</v>
      </c>
      <c r="H25" s="20">
        <v>3286</v>
      </c>
      <c r="I25" s="9">
        <v>0.77775147928994082</v>
      </c>
      <c r="J25" s="20">
        <v>207</v>
      </c>
      <c r="K25" s="9">
        <v>6.2994522215459522E-2</v>
      </c>
      <c r="L25" s="20">
        <v>0</v>
      </c>
      <c r="M25" s="9">
        <v>0</v>
      </c>
      <c r="N25" s="20">
        <v>505</v>
      </c>
      <c r="O25" s="9">
        <v>0.11952662721893491</v>
      </c>
      <c r="P25" s="20">
        <v>457</v>
      </c>
      <c r="Q25" s="9">
        <v>0.10816568047337279</v>
      </c>
      <c r="R25" s="20">
        <v>63</v>
      </c>
      <c r="S25" s="9">
        <v>1.4911242603550296E-2</v>
      </c>
    </row>
    <row r="26" spans="4:19" x14ac:dyDescent="0.25">
      <c r="D26" s="6" t="s">
        <v>451</v>
      </c>
      <c r="E26" s="20">
        <v>4338</v>
      </c>
      <c r="F26" s="20">
        <v>3973</v>
      </c>
      <c r="G26" s="9">
        <v>0.91585984324573533</v>
      </c>
      <c r="H26" s="20">
        <v>3531</v>
      </c>
      <c r="I26" s="9">
        <v>0.8887490561288699</v>
      </c>
      <c r="J26" s="20">
        <v>515</v>
      </c>
      <c r="K26" s="9">
        <v>0.14585103370150099</v>
      </c>
      <c r="L26" s="20">
        <v>1</v>
      </c>
      <c r="M26" s="9">
        <v>2.5169896803423108E-4</v>
      </c>
      <c r="N26" s="20">
        <v>100</v>
      </c>
      <c r="O26" s="9">
        <v>2.5169896803423106E-2</v>
      </c>
      <c r="P26" s="20">
        <v>137</v>
      </c>
      <c r="Q26" s="9">
        <v>3.4482758620689655E-2</v>
      </c>
      <c r="R26" s="20">
        <v>54</v>
      </c>
      <c r="S26" s="9">
        <v>1.3591744273848478E-2</v>
      </c>
    </row>
    <row r="27" spans="4:19" x14ac:dyDescent="0.25">
      <c r="D27" s="6" t="s">
        <v>405</v>
      </c>
      <c r="E27" s="20">
        <v>5127</v>
      </c>
      <c r="F27" s="20">
        <v>4161</v>
      </c>
      <c r="G27" s="9">
        <v>0.81158572264482154</v>
      </c>
      <c r="H27" s="20">
        <v>3187</v>
      </c>
      <c r="I27" s="9">
        <v>0.76592165344869023</v>
      </c>
      <c r="J27" s="20">
        <v>130</v>
      </c>
      <c r="K27" s="9">
        <v>4.0790712268591149E-2</v>
      </c>
      <c r="L27" s="20">
        <v>0</v>
      </c>
      <c r="M27" s="9">
        <v>0</v>
      </c>
      <c r="N27" s="20">
        <v>272</v>
      </c>
      <c r="O27" s="9">
        <v>6.5368901706320592E-2</v>
      </c>
      <c r="P27" s="20">
        <v>432</v>
      </c>
      <c r="Q27" s="9">
        <v>0.10382119682768565</v>
      </c>
      <c r="R27" s="20">
        <v>85</v>
      </c>
      <c r="S27" s="9">
        <v>2.0427781783225185E-2</v>
      </c>
    </row>
    <row r="28" spans="4:19" x14ac:dyDescent="0.25">
      <c r="D28" s="6" t="s">
        <v>472</v>
      </c>
      <c r="E28" s="20">
        <v>4580</v>
      </c>
      <c r="F28" s="20">
        <v>4049</v>
      </c>
      <c r="G28" s="9">
        <v>0.88406113537117903</v>
      </c>
      <c r="H28" s="20">
        <v>3479</v>
      </c>
      <c r="I28" s="9">
        <v>0.85922449987651273</v>
      </c>
      <c r="J28" s="20">
        <v>325</v>
      </c>
      <c r="K28" s="9">
        <v>9.3417648749640703E-2</v>
      </c>
      <c r="L28" s="20">
        <v>0</v>
      </c>
      <c r="M28" s="9">
        <v>0</v>
      </c>
      <c r="N28" s="20">
        <v>110</v>
      </c>
      <c r="O28" s="9">
        <v>2.7167201778216844E-2</v>
      </c>
      <c r="P28" s="20">
        <v>222</v>
      </c>
      <c r="Q28" s="9">
        <v>5.4828352679673995E-2</v>
      </c>
      <c r="R28" s="20">
        <v>80</v>
      </c>
      <c r="S28" s="9">
        <v>1.9757964929612251E-2</v>
      </c>
    </row>
    <row r="29" spans="4:19" x14ac:dyDescent="0.25">
      <c r="D29" s="6" t="s">
        <v>643</v>
      </c>
      <c r="E29" s="20">
        <v>4361</v>
      </c>
      <c r="F29" s="20">
        <v>3603</v>
      </c>
      <c r="G29" s="9">
        <v>0.82618665443705575</v>
      </c>
      <c r="H29" s="20">
        <v>2828</v>
      </c>
      <c r="I29" s="9">
        <v>0.78490147099639185</v>
      </c>
      <c r="J29" s="20">
        <v>398</v>
      </c>
      <c r="K29" s="9">
        <v>0.14073550212164074</v>
      </c>
      <c r="L29" s="20">
        <v>0</v>
      </c>
      <c r="M29" s="9">
        <v>0</v>
      </c>
      <c r="N29" s="20">
        <v>197</v>
      </c>
      <c r="O29" s="9">
        <v>5.4676658340271994E-2</v>
      </c>
      <c r="P29" s="20">
        <v>329</v>
      </c>
      <c r="Q29" s="9">
        <v>9.1312794893144603E-2</v>
      </c>
      <c r="R29" s="20">
        <v>83</v>
      </c>
      <c r="S29" s="9">
        <v>2.3036358590063834E-2</v>
      </c>
    </row>
    <row r="30" spans="4:19" x14ac:dyDescent="0.25">
      <c r="D30" s="6" t="s">
        <v>494</v>
      </c>
      <c r="E30" s="20">
        <v>4378</v>
      </c>
      <c r="F30" s="20">
        <v>3660</v>
      </c>
      <c r="G30" s="9">
        <v>0.83599817268158971</v>
      </c>
      <c r="H30" s="20">
        <v>3012</v>
      </c>
      <c r="I30" s="9">
        <v>0.82295081967213113</v>
      </c>
      <c r="J30" s="20">
        <v>278</v>
      </c>
      <c r="K30" s="9">
        <v>9.2297476759628155E-2</v>
      </c>
      <c r="L30" s="20">
        <v>0</v>
      </c>
      <c r="M30" s="9">
        <v>0</v>
      </c>
      <c r="N30" s="20">
        <v>174</v>
      </c>
      <c r="O30" s="9">
        <v>4.7540983606557376E-2</v>
      </c>
      <c r="P30" s="20">
        <v>338</v>
      </c>
      <c r="Q30" s="9">
        <v>9.2349726775956278E-2</v>
      </c>
      <c r="R30" s="20">
        <v>90</v>
      </c>
      <c r="S30" s="9">
        <v>2.4590163934426229E-2</v>
      </c>
    </row>
    <row r="31" spans="4:19" x14ac:dyDescent="0.25">
      <c r="D31" s="6" t="s">
        <v>208</v>
      </c>
      <c r="E31" s="20">
        <v>31202</v>
      </c>
      <c r="F31" s="20">
        <v>26167</v>
      </c>
      <c r="G31" s="9">
        <v>0.83863213896545097</v>
      </c>
      <c r="H31" s="20">
        <v>21220</v>
      </c>
      <c r="I31" s="9">
        <v>0.81094508350212102</v>
      </c>
      <c r="J31" s="20">
        <v>1968</v>
      </c>
      <c r="K31" s="9">
        <v>9.2742695570216777E-2</v>
      </c>
      <c r="L31" s="20">
        <v>1</v>
      </c>
      <c r="M31" s="9">
        <v>3.8216073680590059E-5</v>
      </c>
      <c r="N31" s="20">
        <v>1444</v>
      </c>
      <c r="O31" s="9">
        <v>5.518401039477204E-2</v>
      </c>
      <c r="P31" s="20">
        <v>2069</v>
      </c>
      <c r="Q31" s="9">
        <v>7.9069056445140826E-2</v>
      </c>
      <c r="R31" s="20">
        <v>633</v>
      </c>
      <c r="S31" s="9">
        <v>2.4190774639813506E-2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S295"/>
  <sheetViews>
    <sheetView showGridLines="0" zoomScale="80" zoomScaleNormal="8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5.28515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44641</v>
      </c>
    </row>
    <row r="3" spans="2:4" ht="32.25" customHeight="1" x14ac:dyDescent="0.25"/>
    <row r="21" spans="4:19" ht="45" x14ac:dyDescent="0.25">
      <c r="D21" s="10"/>
      <c r="E21" s="11" t="s">
        <v>224</v>
      </c>
      <c r="F21" s="11" t="s">
        <v>185</v>
      </c>
      <c r="G21" s="12" t="s">
        <v>186</v>
      </c>
      <c r="H21" s="11" t="s">
        <v>187</v>
      </c>
      <c r="I21" s="12" t="s">
        <v>186</v>
      </c>
      <c r="J21" s="11" t="s">
        <v>732</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01.1 Housebound immunosuppressed patients",$D$23)</f>
        <v>847</v>
      </c>
      <c r="F22" s="15">
        <f>GETPIVOTDATA("Sum of 01.1f Second Vaccination",$D$23)</f>
        <v>755</v>
      </c>
      <c r="G22" s="16">
        <f>GETPIVOTDATA("Sum of 01.1f%",$D$23)</f>
        <v>0.89138134592680052</v>
      </c>
      <c r="H22" s="15">
        <f>GETPIVOTDATA("Sum of 01.1a Vaccinated (Booster)",$D$23)</f>
        <v>661</v>
      </c>
      <c r="I22" s="16">
        <f>GETPIVOTDATA("Sum of 01.1a%",$D$23)</f>
        <v>0.87549668874172182</v>
      </c>
      <c r="J22" s="15">
        <f>GETPIVOTDATA("01.1g Second Booster Vaccination",$D$23)</f>
        <v>422</v>
      </c>
      <c r="K22" s="16">
        <f>GETPIVOTDATA("Sum of 01.1g%",$D$23)</f>
        <v>0.63842662632375191</v>
      </c>
      <c r="L22" s="15">
        <f>GETPIVOTDATA("Sum of 01.1b Contraindicated (inc allergies, exclu vaccinated)",$D$23)</f>
        <v>0</v>
      </c>
      <c r="M22" s="16">
        <f>GETPIVOTDATA("Sum of 01.1b%",$D$23)</f>
        <v>0</v>
      </c>
      <c r="N22" s="15">
        <f>GETPIVOTDATA("Sum of 01.1c Declined (excl vaccinated or contraindicated)",$D$23)</f>
        <v>43</v>
      </c>
      <c r="O22" s="16">
        <f>GETPIVOTDATA("Sum of 01.1c%",$D$23)</f>
        <v>5.6953642384105961E-2</v>
      </c>
      <c r="P22" s="15">
        <f>GETPIVOTDATA("Sum of 01.1d Invited no outcome (excl vac, contr, decl)",$D$23)</f>
        <v>17</v>
      </c>
      <c r="Q22" s="16">
        <f>GETPIVOTDATA("Sum of 01.1d%",$D$23)</f>
        <v>2.2516556291390728E-2</v>
      </c>
      <c r="R22" s="15">
        <f>GETPIVOTDATA("Sum of 01.1e No contact coded [CALL]",$D$23)</f>
        <v>3</v>
      </c>
      <c r="S22" s="16">
        <f>GETPIVOTDATA("Sum of 01.1e%",$D$23)</f>
        <v>3.9735099337748344E-3</v>
      </c>
    </row>
    <row r="23" spans="4:19" hidden="1" x14ac:dyDescent="0.25">
      <c r="D23" s="5" t="s">
        <v>194</v>
      </c>
      <c r="E23" t="s">
        <v>225</v>
      </c>
      <c r="F23" t="s">
        <v>226</v>
      </c>
      <c r="G23" t="s">
        <v>227</v>
      </c>
      <c r="H23" t="s">
        <v>228</v>
      </c>
      <c r="I23" t="s">
        <v>229</v>
      </c>
      <c r="J23" t="s">
        <v>733</v>
      </c>
      <c r="K23" t="s">
        <v>734</v>
      </c>
      <c r="L23" t="s">
        <v>230</v>
      </c>
      <c r="M23" t="s">
        <v>231</v>
      </c>
      <c r="N23" t="s">
        <v>232</v>
      </c>
      <c r="O23" t="s">
        <v>233</v>
      </c>
      <c r="P23" t="s">
        <v>234</v>
      </c>
      <c r="Q23" t="s">
        <v>235</v>
      </c>
      <c r="R23" t="s">
        <v>236</v>
      </c>
      <c r="S23" t="s">
        <v>237</v>
      </c>
    </row>
    <row r="24" spans="4:19" x14ac:dyDescent="0.25">
      <c r="D24" s="6" t="s">
        <v>434</v>
      </c>
      <c r="E24" s="20">
        <v>75</v>
      </c>
      <c r="F24" s="20">
        <v>66</v>
      </c>
      <c r="G24" s="9">
        <v>0.88</v>
      </c>
      <c r="H24" s="20">
        <v>51</v>
      </c>
      <c r="I24" s="9">
        <v>0.77272727272727271</v>
      </c>
      <c r="J24" s="20">
        <v>2</v>
      </c>
      <c r="K24" s="9">
        <v>3.9215686274509803E-2</v>
      </c>
      <c r="L24" s="20">
        <v>0</v>
      </c>
      <c r="M24" s="9">
        <v>0</v>
      </c>
      <c r="N24" s="20">
        <v>3</v>
      </c>
      <c r="O24" s="9">
        <v>4.5454545454545456E-2</v>
      </c>
      <c r="P24" s="20">
        <v>1</v>
      </c>
      <c r="Q24" s="9">
        <v>1.5151515151515152E-2</v>
      </c>
      <c r="R24" s="20">
        <v>2</v>
      </c>
      <c r="S24" s="9">
        <v>3.0303030303030304E-2</v>
      </c>
    </row>
    <row r="25" spans="4:19" x14ac:dyDescent="0.25">
      <c r="D25" s="7" t="s">
        <v>446</v>
      </c>
      <c r="E25" s="20">
        <v>24</v>
      </c>
      <c r="F25" s="20">
        <v>22</v>
      </c>
      <c r="G25" s="9">
        <v>0.91666666666666663</v>
      </c>
      <c r="H25" s="20">
        <v>18</v>
      </c>
      <c r="I25" s="9">
        <v>0.81818181818181823</v>
      </c>
      <c r="J25" s="20">
        <v>1</v>
      </c>
      <c r="K25" s="9">
        <v>5.5555555555555552E-2</v>
      </c>
      <c r="L25" s="20">
        <v>0</v>
      </c>
      <c r="M25" s="9">
        <v>0</v>
      </c>
      <c r="N25" s="20">
        <v>0</v>
      </c>
      <c r="O25" s="9">
        <v>0</v>
      </c>
      <c r="P25" s="20">
        <v>0</v>
      </c>
      <c r="Q25" s="9">
        <v>0</v>
      </c>
      <c r="R25" s="20">
        <v>1</v>
      </c>
      <c r="S25" s="9">
        <v>4.5454545454545456E-2</v>
      </c>
    </row>
    <row r="26" spans="4:19" x14ac:dyDescent="0.25">
      <c r="D26" s="8" t="s">
        <v>503</v>
      </c>
      <c r="E26" s="20">
        <v>2</v>
      </c>
      <c r="F26" s="20">
        <v>2</v>
      </c>
      <c r="G26" s="9">
        <v>1</v>
      </c>
      <c r="H26" s="20">
        <v>2</v>
      </c>
      <c r="I26" s="9">
        <v>1</v>
      </c>
      <c r="J26" s="20">
        <v>1</v>
      </c>
      <c r="K26" s="9">
        <v>0.5</v>
      </c>
      <c r="L26" s="20">
        <v>0</v>
      </c>
      <c r="M26" s="9">
        <v>0</v>
      </c>
      <c r="N26" s="20">
        <v>0</v>
      </c>
      <c r="O26" s="9">
        <v>0</v>
      </c>
      <c r="P26" s="20">
        <v>0</v>
      </c>
      <c r="Q26" s="9">
        <v>0</v>
      </c>
      <c r="R26" s="20">
        <v>0</v>
      </c>
      <c r="S26" s="9">
        <v>0</v>
      </c>
    </row>
    <row r="27" spans="4:19" x14ac:dyDescent="0.25">
      <c r="D27" s="8" t="s">
        <v>517</v>
      </c>
      <c r="E27" s="20">
        <v>7</v>
      </c>
      <c r="F27" s="20">
        <v>6</v>
      </c>
      <c r="G27" s="9">
        <v>0.8571428571428571</v>
      </c>
      <c r="H27" s="20">
        <v>5</v>
      </c>
      <c r="I27" s="9">
        <v>0.83333333333333337</v>
      </c>
      <c r="J27" s="20">
        <v>0</v>
      </c>
      <c r="K27" s="9">
        <v>0</v>
      </c>
      <c r="L27" s="20">
        <v>0</v>
      </c>
      <c r="M27" s="9">
        <v>0</v>
      </c>
      <c r="N27" s="20">
        <v>0</v>
      </c>
      <c r="O27" s="9">
        <v>0</v>
      </c>
      <c r="P27" s="20">
        <v>0</v>
      </c>
      <c r="Q27" s="9">
        <v>0</v>
      </c>
      <c r="R27" s="20">
        <v>0</v>
      </c>
      <c r="S27" s="9">
        <v>0</v>
      </c>
    </row>
    <row r="28" spans="4:19" x14ac:dyDescent="0.25">
      <c r="D28" s="8" t="s">
        <v>447</v>
      </c>
      <c r="E28" s="20">
        <v>15</v>
      </c>
      <c r="F28" s="20">
        <v>14</v>
      </c>
      <c r="G28" s="9">
        <v>0.93333333333333335</v>
      </c>
      <c r="H28" s="20">
        <v>11</v>
      </c>
      <c r="I28" s="9">
        <v>0.7857142857142857</v>
      </c>
      <c r="J28" s="20">
        <v>0</v>
      </c>
      <c r="K28" s="9">
        <v>0</v>
      </c>
      <c r="L28" s="20">
        <v>0</v>
      </c>
      <c r="M28" s="9">
        <v>0</v>
      </c>
      <c r="N28" s="20">
        <v>0</v>
      </c>
      <c r="O28" s="9">
        <v>0</v>
      </c>
      <c r="P28" s="20">
        <v>0</v>
      </c>
      <c r="Q28" s="9">
        <v>0</v>
      </c>
      <c r="R28" s="20">
        <v>1</v>
      </c>
      <c r="S28" s="9">
        <v>7.1428571428571425E-2</v>
      </c>
    </row>
    <row r="29" spans="4:19" x14ac:dyDescent="0.25">
      <c r="D29" s="7" t="s">
        <v>443</v>
      </c>
      <c r="E29" s="20">
        <v>5</v>
      </c>
      <c r="F29" s="20">
        <v>5</v>
      </c>
      <c r="G29" s="9">
        <v>1</v>
      </c>
      <c r="H29" s="20">
        <v>4</v>
      </c>
      <c r="I29" s="9">
        <v>0.8</v>
      </c>
      <c r="J29" s="20">
        <v>0</v>
      </c>
      <c r="K29" s="9">
        <v>0</v>
      </c>
      <c r="L29" s="20">
        <v>0</v>
      </c>
      <c r="M29" s="9">
        <v>0</v>
      </c>
      <c r="N29" s="20">
        <v>0</v>
      </c>
      <c r="O29" s="9">
        <v>0</v>
      </c>
      <c r="P29" s="20">
        <v>0</v>
      </c>
      <c r="Q29" s="9">
        <v>0</v>
      </c>
      <c r="R29" s="20">
        <v>0</v>
      </c>
      <c r="S29" s="9">
        <v>0</v>
      </c>
    </row>
    <row r="30" spans="4:19" x14ac:dyDescent="0.25">
      <c r="D30" s="8" t="s">
        <v>504</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505</v>
      </c>
      <c r="E31" s="20">
        <v>1</v>
      </c>
      <c r="F31" s="20">
        <v>1</v>
      </c>
      <c r="G31" s="9">
        <v>1</v>
      </c>
      <c r="H31" s="20">
        <v>1</v>
      </c>
      <c r="I31" s="9">
        <v>1</v>
      </c>
      <c r="J31" s="20">
        <v>0</v>
      </c>
      <c r="K31" s="9">
        <v>0</v>
      </c>
      <c r="L31" s="20">
        <v>0</v>
      </c>
      <c r="M31" s="9">
        <v>0</v>
      </c>
      <c r="N31" s="20">
        <v>0</v>
      </c>
      <c r="O31" s="9">
        <v>0</v>
      </c>
      <c r="P31" s="20">
        <v>0</v>
      </c>
      <c r="Q31" s="9">
        <v>0</v>
      </c>
      <c r="R31" s="20">
        <v>0</v>
      </c>
      <c r="S31" s="9">
        <v>0</v>
      </c>
    </row>
    <row r="32" spans="4:19" x14ac:dyDescent="0.25">
      <c r="D32" s="8" t="s">
        <v>512</v>
      </c>
      <c r="E32" s="20">
        <v>1</v>
      </c>
      <c r="F32" s="20">
        <v>1</v>
      </c>
      <c r="G32" s="9">
        <v>1</v>
      </c>
      <c r="H32" s="20">
        <v>1</v>
      </c>
      <c r="I32" s="9">
        <v>1</v>
      </c>
      <c r="J32" s="20">
        <v>0</v>
      </c>
      <c r="K32" s="9">
        <v>0</v>
      </c>
      <c r="L32" s="20">
        <v>0</v>
      </c>
      <c r="M32" s="9">
        <v>0</v>
      </c>
      <c r="N32" s="20">
        <v>0</v>
      </c>
      <c r="O32" s="9">
        <v>0</v>
      </c>
      <c r="P32" s="20">
        <v>0</v>
      </c>
      <c r="Q32" s="9">
        <v>0</v>
      </c>
      <c r="R32" s="20">
        <v>0</v>
      </c>
      <c r="S32" s="9">
        <v>0</v>
      </c>
    </row>
    <row r="33" spans="4:19" x14ac:dyDescent="0.25">
      <c r="D33" s="8" t="s">
        <v>444</v>
      </c>
      <c r="E33" s="20">
        <v>3</v>
      </c>
      <c r="F33" s="20">
        <v>3</v>
      </c>
      <c r="G33" s="9">
        <v>1</v>
      </c>
      <c r="H33" s="20">
        <v>2</v>
      </c>
      <c r="I33" s="9">
        <v>0.66666666666666663</v>
      </c>
      <c r="J33" s="20">
        <v>0</v>
      </c>
      <c r="K33" s="9">
        <v>0</v>
      </c>
      <c r="L33" s="20">
        <v>0</v>
      </c>
      <c r="M33" s="9">
        <v>0</v>
      </c>
      <c r="N33" s="20">
        <v>0</v>
      </c>
      <c r="O33" s="9">
        <v>0</v>
      </c>
      <c r="P33" s="20">
        <v>0</v>
      </c>
      <c r="Q33" s="9">
        <v>0</v>
      </c>
      <c r="R33" s="20">
        <v>0</v>
      </c>
      <c r="S33" s="9">
        <v>0</v>
      </c>
    </row>
    <row r="34" spans="4:19" x14ac:dyDescent="0.25">
      <c r="D34" s="7" t="s">
        <v>437</v>
      </c>
      <c r="E34" s="20">
        <v>15</v>
      </c>
      <c r="F34" s="20">
        <v>15</v>
      </c>
      <c r="G34" s="9">
        <v>1</v>
      </c>
      <c r="H34" s="20">
        <v>11</v>
      </c>
      <c r="I34" s="9">
        <v>0.73333333333333328</v>
      </c>
      <c r="J34" s="20">
        <v>1</v>
      </c>
      <c r="K34" s="9">
        <v>9.0909090909090912E-2</v>
      </c>
      <c r="L34" s="20">
        <v>0</v>
      </c>
      <c r="M34" s="9">
        <v>0</v>
      </c>
      <c r="N34" s="20">
        <v>0</v>
      </c>
      <c r="O34" s="9">
        <v>0</v>
      </c>
      <c r="P34" s="20">
        <v>0</v>
      </c>
      <c r="Q34" s="9">
        <v>0</v>
      </c>
      <c r="R34" s="20">
        <v>0</v>
      </c>
      <c r="S34" s="9">
        <v>0</v>
      </c>
    </row>
    <row r="35" spans="4:19" x14ac:dyDescent="0.25">
      <c r="D35" s="8" t="s">
        <v>438</v>
      </c>
      <c r="E35" s="20">
        <v>3</v>
      </c>
      <c r="F35" s="20">
        <v>3</v>
      </c>
      <c r="G35" s="9">
        <v>1</v>
      </c>
      <c r="H35" s="20">
        <v>3</v>
      </c>
      <c r="I35" s="9">
        <v>1</v>
      </c>
      <c r="J35" s="20">
        <v>0</v>
      </c>
      <c r="K35" s="9">
        <v>0</v>
      </c>
      <c r="L35" s="20">
        <v>0</v>
      </c>
      <c r="M35" s="9">
        <v>0</v>
      </c>
      <c r="N35" s="20">
        <v>0</v>
      </c>
      <c r="O35" s="9">
        <v>0</v>
      </c>
      <c r="P35" s="20">
        <v>0</v>
      </c>
      <c r="Q35" s="9">
        <v>0</v>
      </c>
      <c r="R35" s="20">
        <v>0</v>
      </c>
      <c r="S35" s="9">
        <v>0</v>
      </c>
    </row>
    <row r="36" spans="4:19" x14ac:dyDescent="0.25">
      <c r="D36" s="8" t="s">
        <v>508</v>
      </c>
      <c r="E36" s="20">
        <v>0</v>
      </c>
      <c r="F36" s="20">
        <v>0</v>
      </c>
      <c r="G36" s="9">
        <v>0</v>
      </c>
      <c r="H36" s="20">
        <v>0</v>
      </c>
      <c r="I36" s="9">
        <v>0</v>
      </c>
      <c r="J36" s="20">
        <v>0</v>
      </c>
      <c r="K36" s="9">
        <v>0</v>
      </c>
      <c r="L36" s="20">
        <v>0</v>
      </c>
      <c r="M36" s="9">
        <v>0</v>
      </c>
      <c r="N36" s="20">
        <v>0</v>
      </c>
      <c r="O36" s="9">
        <v>0</v>
      </c>
      <c r="P36" s="20">
        <v>0</v>
      </c>
      <c r="Q36" s="9">
        <v>0</v>
      </c>
      <c r="R36" s="20">
        <v>0</v>
      </c>
      <c r="S36" s="9">
        <v>0</v>
      </c>
    </row>
    <row r="37" spans="4:19" x14ac:dyDescent="0.25">
      <c r="D37" s="8" t="s">
        <v>513</v>
      </c>
      <c r="E37" s="20">
        <v>1</v>
      </c>
      <c r="F37" s="20">
        <v>1</v>
      </c>
      <c r="G37" s="9">
        <v>1</v>
      </c>
      <c r="H37" s="20">
        <v>1</v>
      </c>
      <c r="I37" s="9">
        <v>1</v>
      </c>
      <c r="J37" s="20">
        <v>0</v>
      </c>
      <c r="K37" s="9">
        <v>0</v>
      </c>
      <c r="L37" s="20">
        <v>0</v>
      </c>
      <c r="M37" s="9">
        <v>0</v>
      </c>
      <c r="N37" s="20">
        <v>0</v>
      </c>
      <c r="O37" s="9">
        <v>0</v>
      </c>
      <c r="P37" s="20">
        <v>0</v>
      </c>
      <c r="Q37" s="9">
        <v>0</v>
      </c>
      <c r="R37" s="20">
        <v>0</v>
      </c>
      <c r="S37" s="9">
        <v>0</v>
      </c>
    </row>
    <row r="38" spans="4:19" x14ac:dyDescent="0.25">
      <c r="D38" s="8" t="s">
        <v>514</v>
      </c>
      <c r="E38" s="20">
        <v>3</v>
      </c>
      <c r="F38" s="20">
        <v>3</v>
      </c>
      <c r="G38" s="9">
        <v>1</v>
      </c>
      <c r="H38" s="20">
        <v>2</v>
      </c>
      <c r="I38" s="9">
        <v>0.66666666666666663</v>
      </c>
      <c r="J38" s="20">
        <v>0</v>
      </c>
      <c r="K38" s="9">
        <v>0</v>
      </c>
      <c r="L38" s="20">
        <v>0</v>
      </c>
      <c r="M38" s="9">
        <v>0</v>
      </c>
      <c r="N38" s="20">
        <v>0</v>
      </c>
      <c r="O38" s="9">
        <v>0</v>
      </c>
      <c r="P38" s="20">
        <v>0</v>
      </c>
      <c r="Q38" s="9">
        <v>0</v>
      </c>
      <c r="R38" s="20">
        <v>0</v>
      </c>
      <c r="S38" s="9">
        <v>0</v>
      </c>
    </row>
    <row r="39" spans="4:19" x14ac:dyDescent="0.25">
      <c r="D39" s="8" t="s">
        <v>518</v>
      </c>
      <c r="E39" s="20">
        <v>2</v>
      </c>
      <c r="F39" s="20">
        <v>2</v>
      </c>
      <c r="G39" s="9">
        <v>1</v>
      </c>
      <c r="H39" s="20">
        <v>1</v>
      </c>
      <c r="I39" s="9">
        <v>0.5</v>
      </c>
      <c r="J39" s="20">
        <v>0</v>
      </c>
      <c r="K39" s="9">
        <v>0</v>
      </c>
      <c r="L39" s="20">
        <v>0</v>
      </c>
      <c r="M39" s="9">
        <v>0</v>
      </c>
      <c r="N39" s="20">
        <v>0</v>
      </c>
      <c r="O39" s="9">
        <v>0</v>
      </c>
      <c r="P39" s="20">
        <v>0</v>
      </c>
      <c r="Q39" s="9">
        <v>0</v>
      </c>
      <c r="R39" s="20">
        <v>0</v>
      </c>
      <c r="S39" s="9">
        <v>0</v>
      </c>
    </row>
    <row r="40" spans="4:19" x14ac:dyDescent="0.25">
      <c r="D40" s="8" t="s">
        <v>520</v>
      </c>
      <c r="E40" s="20">
        <v>5</v>
      </c>
      <c r="F40" s="20">
        <v>5</v>
      </c>
      <c r="G40" s="9">
        <v>1</v>
      </c>
      <c r="H40" s="20">
        <v>4</v>
      </c>
      <c r="I40" s="9">
        <v>0.8</v>
      </c>
      <c r="J40" s="20">
        <v>1</v>
      </c>
      <c r="K40" s="9">
        <v>0.25</v>
      </c>
      <c r="L40" s="20">
        <v>0</v>
      </c>
      <c r="M40" s="9">
        <v>0</v>
      </c>
      <c r="N40" s="20">
        <v>0</v>
      </c>
      <c r="O40" s="9">
        <v>0</v>
      </c>
      <c r="P40" s="20">
        <v>0</v>
      </c>
      <c r="Q40" s="9">
        <v>0</v>
      </c>
      <c r="R40" s="20">
        <v>0</v>
      </c>
      <c r="S40" s="9">
        <v>0</v>
      </c>
    </row>
    <row r="41" spans="4:19" x14ac:dyDescent="0.25">
      <c r="D41" s="8" t="s">
        <v>522</v>
      </c>
      <c r="E41" s="20">
        <v>1</v>
      </c>
      <c r="F41" s="20">
        <v>1</v>
      </c>
      <c r="G41" s="9">
        <v>1</v>
      </c>
      <c r="H41" s="20">
        <v>0</v>
      </c>
      <c r="I41" s="9">
        <v>0</v>
      </c>
      <c r="J41" s="20">
        <v>0</v>
      </c>
      <c r="K41" s="9">
        <v>0</v>
      </c>
      <c r="L41" s="20">
        <v>0</v>
      </c>
      <c r="M41" s="9">
        <v>0</v>
      </c>
      <c r="N41" s="20">
        <v>0</v>
      </c>
      <c r="O41" s="9">
        <v>0</v>
      </c>
      <c r="P41" s="20">
        <v>0</v>
      </c>
      <c r="Q41" s="9">
        <v>0</v>
      </c>
      <c r="R41" s="20">
        <v>0</v>
      </c>
      <c r="S41" s="9">
        <v>0</v>
      </c>
    </row>
    <row r="42" spans="4:19" x14ac:dyDescent="0.25">
      <c r="D42" s="7" t="s">
        <v>441</v>
      </c>
      <c r="E42" s="20">
        <v>14</v>
      </c>
      <c r="F42" s="20">
        <v>10</v>
      </c>
      <c r="G42" s="9">
        <v>0.7142857142857143</v>
      </c>
      <c r="H42" s="20">
        <v>6</v>
      </c>
      <c r="I42" s="9">
        <v>0.6</v>
      </c>
      <c r="J42" s="20">
        <v>0</v>
      </c>
      <c r="K42" s="9">
        <v>0</v>
      </c>
      <c r="L42" s="20">
        <v>0</v>
      </c>
      <c r="M42" s="9">
        <v>0</v>
      </c>
      <c r="N42" s="20">
        <v>1</v>
      </c>
      <c r="O42" s="9">
        <v>0.1</v>
      </c>
      <c r="P42" s="20">
        <v>1</v>
      </c>
      <c r="Q42" s="9">
        <v>0.1</v>
      </c>
      <c r="R42" s="20">
        <v>1</v>
      </c>
      <c r="S42" s="9">
        <v>0.1</v>
      </c>
    </row>
    <row r="43" spans="4:19" x14ac:dyDescent="0.25">
      <c r="D43" s="8" t="s">
        <v>507</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509</v>
      </c>
      <c r="E44" s="20">
        <v>1</v>
      </c>
      <c r="F44" s="20">
        <v>0</v>
      </c>
      <c r="G44" s="9">
        <v>0</v>
      </c>
      <c r="H44" s="20">
        <v>0</v>
      </c>
      <c r="I44" s="9">
        <v>0</v>
      </c>
      <c r="J44" s="20">
        <v>0</v>
      </c>
      <c r="K44" s="9">
        <v>0</v>
      </c>
      <c r="L44" s="20">
        <v>0</v>
      </c>
      <c r="M44" s="9">
        <v>0</v>
      </c>
      <c r="N44" s="20">
        <v>1</v>
      </c>
      <c r="O44" s="9">
        <v>0</v>
      </c>
      <c r="P44" s="20">
        <v>0</v>
      </c>
      <c r="Q44" s="9">
        <v>0</v>
      </c>
      <c r="R44" s="20">
        <v>0</v>
      </c>
      <c r="S44" s="9">
        <v>0</v>
      </c>
    </row>
    <row r="45" spans="4:19" x14ac:dyDescent="0.25">
      <c r="D45" s="8" t="s">
        <v>510</v>
      </c>
      <c r="E45" s="20">
        <v>5</v>
      </c>
      <c r="F45" s="20">
        <v>4</v>
      </c>
      <c r="G45" s="9">
        <v>0.8</v>
      </c>
      <c r="H45" s="20">
        <v>3</v>
      </c>
      <c r="I45" s="9">
        <v>0.75</v>
      </c>
      <c r="J45" s="20">
        <v>0</v>
      </c>
      <c r="K45" s="9">
        <v>0</v>
      </c>
      <c r="L45" s="20">
        <v>0</v>
      </c>
      <c r="M45" s="9">
        <v>0</v>
      </c>
      <c r="N45" s="20">
        <v>0</v>
      </c>
      <c r="O45" s="9">
        <v>0</v>
      </c>
      <c r="P45" s="20">
        <v>0</v>
      </c>
      <c r="Q45" s="9">
        <v>0</v>
      </c>
      <c r="R45" s="20">
        <v>0</v>
      </c>
      <c r="S45" s="9">
        <v>0</v>
      </c>
    </row>
    <row r="46" spans="4:19" x14ac:dyDescent="0.25">
      <c r="D46" s="8" t="s">
        <v>511</v>
      </c>
      <c r="E46" s="20">
        <v>0</v>
      </c>
      <c r="F46" s="20">
        <v>0</v>
      </c>
      <c r="G46" s="9">
        <v>0</v>
      </c>
      <c r="H46" s="20">
        <v>0</v>
      </c>
      <c r="I46" s="9">
        <v>0</v>
      </c>
      <c r="J46" s="20">
        <v>0</v>
      </c>
      <c r="K46" s="9">
        <v>0</v>
      </c>
      <c r="L46" s="20">
        <v>0</v>
      </c>
      <c r="M46" s="9">
        <v>0</v>
      </c>
      <c r="N46" s="20">
        <v>0</v>
      </c>
      <c r="O46" s="9">
        <v>0</v>
      </c>
      <c r="P46" s="20">
        <v>0</v>
      </c>
      <c r="Q46" s="9">
        <v>0</v>
      </c>
      <c r="R46" s="20">
        <v>0</v>
      </c>
      <c r="S46" s="9">
        <v>0</v>
      </c>
    </row>
    <row r="47" spans="4:19" x14ac:dyDescent="0.25">
      <c r="D47" s="8" t="s">
        <v>515</v>
      </c>
      <c r="E47" s="20">
        <v>3</v>
      </c>
      <c r="F47" s="20">
        <v>2</v>
      </c>
      <c r="G47" s="9">
        <v>0.66666666666666663</v>
      </c>
      <c r="H47" s="20">
        <v>1</v>
      </c>
      <c r="I47" s="9">
        <v>0.5</v>
      </c>
      <c r="J47" s="20">
        <v>0</v>
      </c>
      <c r="K47" s="9">
        <v>0</v>
      </c>
      <c r="L47" s="20">
        <v>0</v>
      </c>
      <c r="M47" s="9">
        <v>0</v>
      </c>
      <c r="N47" s="20">
        <v>0</v>
      </c>
      <c r="O47" s="9">
        <v>0</v>
      </c>
      <c r="P47" s="20">
        <v>1</v>
      </c>
      <c r="Q47" s="9">
        <v>0.5</v>
      </c>
      <c r="R47" s="20">
        <v>0</v>
      </c>
      <c r="S47" s="9">
        <v>0</v>
      </c>
    </row>
    <row r="48" spans="4:19" x14ac:dyDescent="0.25">
      <c r="D48" s="8" t="s">
        <v>516</v>
      </c>
      <c r="E48" s="20">
        <v>1</v>
      </c>
      <c r="F48" s="20">
        <v>1</v>
      </c>
      <c r="G48" s="9">
        <v>1</v>
      </c>
      <c r="H48" s="20">
        <v>0</v>
      </c>
      <c r="I48" s="9">
        <v>0</v>
      </c>
      <c r="J48" s="20">
        <v>0</v>
      </c>
      <c r="K48" s="9">
        <v>0</v>
      </c>
      <c r="L48" s="20">
        <v>0</v>
      </c>
      <c r="M48" s="9">
        <v>0</v>
      </c>
      <c r="N48" s="20">
        <v>0</v>
      </c>
      <c r="O48" s="9">
        <v>0</v>
      </c>
      <c r="P48" s="20">
        <v>0</v>
      </c>
      <c r="Q48" s="9">
        <v>0</v>
      </c>
      <c r="R48" s="20">
        <v>0</v>
      </c>
      <c r="S48" s="9">
        <v>0</v>
      </c>
    </row>
    <row r="49" spans="4:19" x14ac:dyDescent="0.25">
      <c r="D49" s="8" t="s">
        <v>442</v>
      </c>
      <c r="E49" s="20">
        <v>0</v>
      </c>
      <c r="F49" s="20">
        <v>0</v>
      </c>
      <c r="G49" s="9">
        <v>0</v>
      </c>
      <c r="H49" s="20">
        <v>0</v>
      </c>
      <c r="I49" s="9">
        <v>0</v>
      </c>
      <c r="J49" s="20">
        <v>0</v>
      </c>
      <c r="K49" s="9">
        <v>0</v>
      </c>
      <c r="L49" s="20">
        <v>0</v>
      </c>
      <c r="M49" s="9">
        <v>0</v>
      </c>
      <c r="N49" s="20">
        <v>0</v>
      </c>
      <c r="O49" s="9">
        <v>0</v>
      </c>
      <c r="P49" s="20">
        <v>0</v>
      </c>
      <c r="Q49" s="9">
        <v>0</v>
      </c>
      <c r="R49" s="20">
        <v>0</v>
      </c>
      <c r="S49" s="9">
        <v>0</v>
      </c>
    </row>
    <row r="50" spans="4:19" x14ac:dyDescent="0.25">
      <c r="D50" s="8" t="s">
        <v>521</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524</v>
      </c>
      <c r="E51" s="20">
        <v>4</v>
      </c>
      <c r="F51" s="20">
        <v>3</v>
      </c>
      <c r="G51" s="9">
        <v>0.75</v>
      </c>
      <c r="H51" s="20">
        <v>2</v>
      </c>
      <c r="I51" s="9">
        <v>0.66666666666666663</v>
      </c>
      <c r="J51" s="20">
        <v>0</v>
      </c>
      <c r="K51" s="9">
        <v>0</v>
      </c>
      <c r="L51" s="20">
        <v>0</v>
      </c>
      <c r="M51" s="9">
        <v>0</v>
      </c>
      <c r="N51" s="20">
        <v>0</v>
      </c>
      <c r="O51" s="9">
        <v>0</v>
      </c>
      <c r="P51" s="20">
        <v>0</v>
      </c>
      <c r="Q51" s="9">
        <v>0</v>
      </c>
      <c r="R51" s="20">
        <v>1</v>
      </c>
      <c r="S51" s="9">
        <v>0.33333333333333331</v>
      </c>
    </row>
    <row r="52" spans="4:19" x14ac:dyDescent="0.25">
      <c r="D52" s="7" t="s">
        <v>435</v>
      </c>
      <c r="E52" s="20">
        <v>6</v>
      </c>
      <c r="F52" s="20">
        <v>6</v>
      </c>
      <c r="G52" s="9">
        <v>1</v>
      </c>
      <c r="H52" s="20">
        <v>5</v>
      </c>
      <c r="I52" s="9">
        <v>0.83333333333333337</v>
      </c>
      <c r="J52" s="20">
        <v>0</v>
      </c>
      <c r="K52" s="9">
        <v>0</v>
      </c>
      <c r="L52" s="20">
        <v>0</v>
      </c>
      <c r="M52" s="9">
        <v>0</v>
      </c>
      <c r="N52" s="20">
        <v>0</v>
      </c>
      <c r="O52" s="9">
        <v>0</v>
      </c>
      <c r="P52" s="20">
        <v>0</v>
      </c>
      <c r="Q52" s="9">
        <v>0</v>
      </c>
      <c r="R52" s="20">
        <v>0</v>
      </c>
      <c r="S52" s="9">
        <v>0</v>
      </c>
    </row>
    <row r="53" spans="4:19" x14ac:dyDescent="0.25">
      <c r="D53" s="8" t="s">
        <v>436</v>
      </c>
      <c r="E53" s="20">
        <v>0</v>
      </c>
      <c r="F53" s="20">
        <v>0</v>
      </c>
      <c r="G53" s="9">
        <v>0</v>
      </c>
      <c r="H53" s="20">
        <v>0</v>
      </c>
      <c r="I53" s="9">
        <v>0</v>
      </c>
      <c r="J53" s="20">
        <v>0</v>
      </c>
      <c r="K53" s="9">
        <v>0</v>
      </c>
      <c r="L53" s="20">
        <v>0</v>
      </c>
      <c r="M53" s="9">
        <v>0</v>
      </c>
      <c r="N53" s="20">
        <v>0</v>
      </c>
      <c r="O53" s="9">
        <v>0</v>
      </c>
      <c r="P53" s="20">
        <v>0</v>
      </c>
      <c r="Q53" s="9">
        <v>0</v>
      </c>
      <c r="R53" s="20">
        <v>0</v>
      </c>
      <c r="S53" s="9">
        <v>0</v>
      </c>
    </row>
    <row r="54" spans="4:19" x14ac:dyDescent="0.25">
      <c r="D54" s="8" t="s">
        <v>501</v>
      </c>
      <c r="E54" s="20">
        <v>5</v>
      </c>
      <c r="F54" s="20">
        <v>5</v>
      </c>
      <c r="G54" s="9">
        <v>1</v>
      </c>
      <c r="H54" s="20">
        <v>4</v>
      </c>
      <c r="I54" s="9">
        <v>0.8</v>
      </c>
      <c r="J54" s="20">
        <v>0</v>
      </c>
      <c r="K54" s="9">
        <v>0</v>
      </c>
      <c r="L54" s="20">
        <v>0</v>
      </c>
      <c r="M54" s="9">
        <v>0</v>
      </c>
      <c r="N54" s="20">
        <v>0</v>
      </c>
      <c r="O54" s="9">
        <v>0</v>
      </c>
      <c r="P54" s="20">
        <v>0</v>
      </c>
      <c r="Q54" s="9">
        <v>0</v>
      </c>
      <c r="R54" s="20">
        <v>0</v>
      </c>
      <c r="S54" s="9">
        <v>0</v>
      </c>
    </row>
    <row r="55" spans="4:19" x14ac:dyDescent="0.25">
      <c r="D55" s="8" t="s">
        <v>519</v>
      </c>
      <c r="E55" s="20">
        <v>1</v>
      </c>
      <c r="F55" s="20">
        <v>1</v>
      </c>
      <c r="G55" s="9">
        <v>1</v>
      </c>
      <c r="H55" s="20">
        <v>1</v>
      </c>
      <c r="I55" s="9">
        <v>1</v>
      </c>
      <c r="J55" s="20">
        <v>0</v>
      </c>
      <c r="K55" s="9">
        <v>0</v>
      </c>
      <c r="L55" s="20">
        <v>0</v>
      </c>
      <c r="M55" s="9">
        <v>0</v>
      </c>
      <c r="N55" s="20">
        <v>0</v>
      </c>
      <c r="O55" s="9">
        <v>0</v>
      </c>
      <c r="P55" s="20">
        <v>0</v>
      </c>
      <c r="Q55" s="9">
        <v>0</v>
      </c>
      <c r="R55" s="20">
        <v>0</v>
      </c>
      <c r="S55" s="9">
        <v>0</v>
      </c>
    </row>
    <row r="56" spans="4:19" x14ac:dyDescent="0.25">
      <c r="D56" s="8" t="s">
        <v>525</v>
      </c>
      <c r="E56" s="20">
        <v>0</v>
      </c>
      <c r="F56" s="20">
        <v>0</v>
      </c>
      <c r="G56" s="9">
        <v>0</v>
      </c>
      <c r="H56" s="20">
        <v>0</v>
      </c>
      <c r="I56" s="9">
        <v>0</v>
      </c>
      <c r="J56" s="20">
        <v>0</v>
      </c>
      <c r="K56" s="9">
        <v>0</v>
      </c>
      <c r="L56" s="20">
        <v>0</v>
      </c>
      <c r="M56" s="9">
        <v>0</v>
      </c>
      <c r="N56" s="20">
        <v>0</v>
      </c>
      <c r="O56" s="9">
        <v>0</v>
      </c>
      <c r="P56" s="20">
        <v>0</v>
      </c>
      <c r="Q56" s="9">
        <v>0</v>
      </c>
      <c r="R56" s="20">
        <v>0</v>
      </c>
      <c r="S56" s="9">
        <v>0</v>
      </c>
    </row>
    <row r="57" spans="4:19" x14ac:dyDescent="0.25">
      <c r="D57" s="7" t="s">
        <v>439</v>
      </c>
      <c r="E57" s="20">
        <v>11</v>
      </c>
      <c r="F57" s="20">
        <v>8</v>
      </c>
      <c r="G57" s="9">
        <v>0.72727272727272729</v>
      </c>
      <c r="H57" s="20">
        <v>7</v>
      </c>
      <c r="I57" s="9">
        <v>0.875</v>
      </c>
      <c r="J57" s="20">
        <v>0</v>
      </c>
      <c r="K57" s="9">
        <v>0</v>
      </c>
      <c r="L57" s="20">
        <v>0</v>
      </c>
      <c r="M57" s="9">
        <v>0</v>
      </c>
      <c r="N57" s="20">
        <v>2</v>
      </c>
      <c r="O57" s="9">
        <v>0.25</v>
      </c>
      <c r="P57" s="20">
        <v>0</v>
      </c>
      <c r="Q57" s="9">
        <v>0</v>
      </c>
      <c r="R57" s="20">
        <v>0</v>
      </c>
      <c r="S57" s="9">
        <v>0</v>
      </c>
    </row>
    <row r="58" spans="4:19" x14ac:dyDescent="0.25">
      <c r="D58" s="8" t="s">
        <v>502</v>
      </c>
      <c r="E58" s="20">
        <v>7</v>
      </c>
      <c r="F58" s="20">
        <v>6</v>
      </c>
      <c r="G58" s="9">
        <v>0.8571428571428571</v>
      </c>
      <c r="H58" s="20">
        <v>6</v>
      </c>
      <c r="I58" s="9">
        <v>1</v>
      </c>
      <c r="J58" s="20">
        <v>0</v>
      </c>
      <c r="K58" s="9">
        <v>0</v>
      </c>
      <c r="L58" s="20">
        <v>0</v>
      </c>
      <c r="M58" s="9">
        <v>0</v>
      </c>
      <c r="N58" s="20">
        <v>1</v>
      </c>
      <c r="O58" s="9">
        <v>0.16666666666666666</v>
      </c>
      <c r="P58" s="20">
        <v>0</v>
      </c>
      <c r="Q58" s="9">
        <v>0</v>
      </c>
      <c r="R58" s="20">
        <v>0</v>
      </c>
      <c r="S58" s="9">
        <v>0</v>
      </c>
    </row>
    <row r="59" spans="4:19" x14ac:dyDescent="0.25">
      <c r="D59" s="8" t="s">
        <v>506</v>
      </c>
      <c r="E59" s="20">
        <v>1</v>
      </c>
      <c r="F59" s="20">
        <v>1</v>
      </c>
      <c r="G59" s="9">
        <v>1</v>
      </c>
      <c r="H59" s="20">
        <v>0</v>
      </c>
      <c r="I59" s="9">
        <v>0</v>
      </c>
      <c r="J59" s="20">
        <v>0</v>
      </c>
      <c r="K59" s="9">
        <v>0</v>
      </c>
      <c r="L59" s="20">
        <v>0</v>
      </c>
      <c r="M59" s="9">
        <v>0</v>
      </c>
      <c r="N59" s="20">
        <v>0</v>
      </c>
      <c r="O59" s="9">
        <v>0</v>
      </c>
      <c r="P59" s="20">
        <v>0</v>
      </c>
      <c r="Q59" s="9">
        <v>0</v>
      </c>
      <c r="R59" s="20">
        <v>0</v>
      </c>
      <c r="S59" s="9">
        <v>0</v>
      </c>
    </row>
    <row r="60" spans="4:19" x14ac:dyDescent="0.25">
      <c r="D60" s="8" t="s">
        <v>440</v>
      </c>
      <c r="E60" s="20">
        <v>1</v>
      </c>
      <c r="F60" s="20">
        <v>0</v>
      </c>
      <c r="G60" s="9">
        <v>0</v>
      </c>
      <c r="H60" s="20">
        <v>0</v>
      </c>
      <c r="I60" s="9">
        <v>0</v>
      </c>
      <c r="J60" s="20">
        <v>0</v>
      </c>
      <c r="K60" s="9">
        <v>0</v>
      </c>
      <c r="L60" s="20">
        <v>0</v>
      </c>
      <c r="M60" s="9">
        <v>0</v>
      </c>
      <c r="N60" s="20">
        <v>1</v>
      </c>
      <c r="O60" s="9">
        <v>0</v>
      </c>
      <c r="P60" s="20">
        <v>0</v>
      </c>
      <c r="Q60" s="9">
        <v>0</v>
      </c>
      <c r="R60" s="20">
        <v>0</v>
      </c>
      <c r="S60" s="9">
        <v>0</v>
      </c>
    </row>
    <row r="61" spans="4:19" x14ac:dyDescent="0.25">
      <c r="D61" s="8" t="s">
        <v>445</v>
      </c>
      <c r="E61" s="20">
        <v>1</v>
      </c>
      <c r="F61" s="20">
        <v>1</v>
      </c>
      <c r="G61" s="9">
        <v>1</v>
      </c>
      <c r="H61" s="20">
        <v>1</v>
      </c>
      <c r="I61" s="9">
        <v>1</v>
      </c>
      <c r="J61" s="20">
        <v>0</v>
      </c>
      <c r="K61" s="9">
        <v>0</v>
      </c>
      <c r="L61" s="20">
        <v>0</v>
      </c>
      <c r="M61" s="9">
        <v>0</v>
      </c>
      <c r="N61" s="20">
        <v>0</v>
      </c>
      <c r="O61" s="9">
        <v>0</v>
      </c>
      <c r="P61" s="20">
        <v>0</v>
      </c>
      <c r="Q61" s="9">
        <v>0</v>
      </c>
      <c r="R61" s="20">
        <v>0</v>
      </c>
      <c r="S61" s="9">
        <v>0</v>
      </c>
    </row>
    <row r="62" spans="4:19" x14ac:dyDescent="0.25">
      <c r="D62" s="8" t="s">
        <v>523</v>
      </c>
      <c r="E62" s="20">
        <v>0</v>
      </c>
      <c r="F62" s="20">
        <v>0</v>
      </c>
      <c r="G62" s="9">
        <v>0</v>
      </c>
      <c r="H62" s="20">
        <v>0</v>
      </c>
      <c r="I62" s="9">
        <v>0</v>
      </c>
      <c r="J62" s="20">
        <v>0</v>
      </c>
      <c r="K62" s="9">
        <v>0</v>
      </c>
      <c r="L62" s="20">
        <v>0</v>
      </c>
      <c r="M62" s="9">
        <v>0</v>
      </c>
      <c r="N62" s="20">
        <v>0</v>
      </c>
      <c r="O62" s="9">
        <v>0</v>
      </c>
      <c r="P62" s="20">
        <v>0</v>
      </c>
      <c r="Q62" s="9">
        <v>0</v>
      </c>
      <c r="R62" s="20">
        <v>0</v>
      </c>
      <c r="S62" s="9">
        <v>0</v>
      </c>
    </row>
    <row r="63" spans="4:19" x14ac:dyDescent="0.25">
      <c r="D63" s="8" t="s">
        <v>737</v>
      </c>
      <c r="E63" s="20">
        <v>1</v>
      </c>
      <c r="F63" s="20">
        <v>0</v>
      </c>
      <c r="G63" s="9">
        <v>0</v>
      </c>
      <c r="H63" s="20">
        <v>0</v>
      </c>
      <c r="I63" s="9">
        <v>0</v>
      </c>
      <c r="J63" s="20">
        <v>0</v>
      </c>
      <c r="K63" s="9">
        <v>0</v>
      </c>
      <c r="L63" s="20">
        <v>0</v>
      </c>
      <c r="M63" s="9">
        <v>0</v>
      </c>
      <c r="N63" s="20">
        <v>0</v>
      </c>
      <c r="O63" s="9">
        <v>0</v>
      </c>
      <c r="P63" s="20">
        <v>0</v>
      </c>
      <c r="Q63" s="9">
        <v>0</v>
      </c>
      <c r="R63" s="20">
        <v>0</v>
      </c>
      <c r="S63" s="9">
        <v>0</v>
      </c>
    </row>
    <row r="64" spans="4:19" x14ac:dyDescent="0.25">
      <c r="D64" s="6" t="s">
        <v>448</v>
      </c>
      <c r="E64" s="20">
        <v>162</v>
      </c>
      <c r="F64" s="20">
        <v>135</v>
      </c>
      <c r="G64" s="9">
        <v>0.83333333333333337</v>
      </c>
      <c r="H64" s="20">
        <v>116</v>
      </c>
      <c r="I64" s="9">
        <v>0.85925925925925928</v>
      </c>
      <c r="J64" s="20">
        <v>42</v>
      </c>
      <c r="K64" s="9">
        <v>0.36206896551724138</v>
      </c>
      <c r="L64" s="20">
        <v>0</v>
      </c>
      <c r="M64" s="9">
        <v>0</v>
      </c>
      <c r="N64" s="20">
        <v>16</v>
      </c>
      <c r="O64" s="9">
        <v>0.11851851851851852</v>
      </c>
      <c r="P64" s="20">
        <v>2</v>
      </c>
      <c r="Q64" s="9">
        <v>1.4814814814814815E-2</v>
      </c>
      <c r="R64" s="20">
        <v>1</v>
      </c>
      <c r="S64" s="9">
        <v>7.4074074074074077E-3</v>
      </c>
    </row>
    <row r="65" spans="4:19" x14ac:dyDescent="0.25">
      <c r="D65" s="7" t="s">
        <v>529</v>
      </c>
      <c r="E65" s="20">
        <v>19</v>
      </c>
      <c r="F65" s="20">
        <v>15</v>
      </c>
      <c r="G65" s="9">
        <v>0.78947368421052633</v>
      </c>
      <c r="H65" s="20">
        <v>13</v>
      </c>
      <c r="I65" s="9">
        <v>0.8666666666666667</v>
      </c>
      <c r="J65" s="20">
        <v>0</v>
      </c>
      <c r="K65" s="9">
        <v>0</v>
      </c>
      <c r="L65" s="20">
        <v>0</v>
      </c>
      <c r="M65" s="9">
        <v>0</v>
      </c>
      <c r="N65" s="20">
        <v>1</v>
      </c>
      <c r="O65" s="9">
        <v>6.6666666666666666E-2</v>
      </c>
      <c r="P65" s="20">
        <v>0</v>
      </c>
      <c r="Q65" s="9">
        <v>0</v>
      </c>
      <c r="R65" s="20">
        <v>0</v>
      </c>
      <c r="S65" s="9">
        <v>0</v>
      </c>
    </row>
    <row r="66" spans="4:19" x14ac:dyDescent="0.25">
      <c r="D66" s="8" t="s">
        <v>530</v>
      </c>
      <c r="E66" s="20">
        <v>3</v>
      </c>
      <c r="F66" s="20">
        <v>2</v>
      </c>
      <c r="G66" s="9">
        <v>0.66666666666666663</v>
      </c>
      <c r="H66" s="20">
        <v>1</v>
      </c>
      <c r="I66" s="9">
        <v>0.5</v>
      </c>
      <c r="J66" s="20">
        <v>0</v>
      </c>
      <c r="K66" s="9">
        <v>0</v>
      </c>
      <c r="L66" s="20">
        <v>0</v>
      </c>
      <c r="M66" s="9">
        <v>0</v>
      </c>
      <c r="N66" s="20">
        <v>0</v>
      </c>
      <c r="O66" s="9">
        <v>0</v>
      </c>
      <c r="P66" s="20">
        <v>0</v>
      </c>
      <c r="Q66" s="9">
        <v>0</v>
      </c>
      <c r="R66" s="20">
        <v>0</v>
      </c>
      <c r="S66" s="9">
        <v>0</v>
      </c>
    </row>
    <row r="67" spans="4:19" x14ac:dyDescent="0.25">
      <c r="D67" s="8" t="s">
        <v>531</v>
      </c>
      <c r="E67" s="20">
        <v>8</v>
      </c>
      <c r="F67" s="20">
        <v>7</v>
      </c>
      <c r="G67" s="9">
        <v>0.875</v>
      </c>
      <c r="H67" s="20">
        <v>7</v>
      </c>
      <c r="I67" s="9">
        <v>1</v>
      </c>
      <c r="J67" s="20">
        <v>0</v>
      </c>
      <c r="K67" s="9">
        <v>0</v>
      </c>
      <c r="L67" s="20">
        <v>0</v>
      </c>
      <c r="M67" s="9">
        <v>0</v>
      </c>
      <c r="N67" s="20">
        <v>1</v>
      </c>
      <c r="O67" s="9">
        <v>0.14285714285714285</v>
      </c>
      <c r="P67" s="20">
        <v>0</v>
      </c>
      <c r="Q67" s="9">
        <v>0</v>
      </c>
      <c r="R67" s="20">
        <v>0</v>
      </c>
      <c r="S67" s="9">
        <v>0</v>
      </c>
    </row>
    <row r="68" spans="4:19" x14ac:dyDescent="0.25">
      <c r="D68" s="8" t="s">
        <v>534</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8" t="s">
        <v>545</v>
      </c>
      <c r="E69" s="20">
        <v>8</v>
      </c>
      <c r="F69" s="20">
        <v>6</v>
      </c>
      <c r="G69" s="9">
        <v>0.75</v>
      </c>
      <c r="H69" s="20">
        <v>5</v>
      </c>
      <c r="I69" s="9">
        <v>0.83333333333333337</v>
      </c>
      <c r="J69" s="20">
        <v>0</v>
      </c>
      <c r="K69" s="9">
        <v>0</v>
      </c>
      <c r="L69" s="20">
        <v>0</v>
      </c>
      <c r="M69" s="9">
        <v>0</v>
      </c>
      <c r="N69" s="20">
        <v>0</v>
      </c>
      <c r="O69" s="9">
        <v>0</v>
      </c>
      <c r="P69" s="20">
        <v>0</v>
      </c>
      <c r="Q69" s="9">
        <v>0</v>
      </c>
      <c r="R69" s="20">
        <v>0</v>
      </c>
      <c r="S69" s="9">
        <v>0</v>
      </c>
    </row>
    <row r="70" spans="4:19" x14ac:dyDescent="0.25">
      <c r="D70" s="7" t="s">
        <v>738</v>
      </c>
      <c r="E70" s="20">
        <v>19</v>
      </c>
      <c r="F70" s="20">
        <v>16</v>
      </c>
      <c r="G70" s="9">
        <v>0.84210526315789469</v>
      </c>
      <c r="H70" s="20">
        <v>16</v>
      </c>
      <c r="I70" s="9">
        <v>1</v>
      </c>
      <c r="J70" s="20">
        <v>1</v>
      </c>
      <c r="K70" s="9">
        <v>6.25E-2</v>
      </c>
      <c r="L70" s="20">
        <v>0</v>
      </c>
      <c r="M70" s="9">
        <v>0</v>
      </c>
      <c r="N70" s="20">
        <v>2</v>
      </c>
      <c r="O70" s="9">
        <v>0.125</v>
      </c>
      <c r="P70" s="20">
        <v>0</v>
      </c>
      <c r="Q70" s="9">
        <v>0</v>
      </c>
      <c r="R70" s="20">
        <v>0</v>
      </c>
      <c r="S70" s="9">
        <v>0</v>
      </c>
    </row>
    <row r="71" spans="4:19" x14ac:dyDescent="0.25">
      <c r="D71" s="8" t="s">
        <v>739</v>
      </c>
      <c r="E71" s="20">
        <v>2</v>
      </c>
      <c r="F71" s="20">
        <v>1</v>
      </c>
      <c r="G71" s="9">
        <v>0.5</v>
      </c>
      <c r="H71" s="20">
        <v>1</v>
      </c>
      <c r="I71" s="9">
        <v>1</v>
      </c>
      <c r="J71" s="20">
        <v>0</v>
      </c>
      <c r="K71" s="9">
        <v>0</v>
      </c>
      <c r="L71" s="20">
        <v>0</v>
      </c>
      <c r="M71" s="9">
        <v>0</v>
      </c>
      <c r="N71" s="20">
        <v>1</v>
      </c>
      <c r="O71" s="9">
        <v>1</v>
      </c>
      <c r="P71" s="20">
        <v>0</v>
      </c>
      <c r="Q71" s="9">
        <v>0</v>
      </c>
      <c r="R71" s="20">
        <v>0</v>
      </c>
      <c r="S71" s="9">
        <v>0</v>
      </c>
    </row>
    <row r="72" spans="4:19" x14ac:dyDescent="0.25">
      <c r="D72" s="8" t="s">
        <v>742</v>
      </c>
      <c r="E72" s="20">
        <v>1</v>
      </c>
      <c r="F72" s="20">
        <v>1</v>
      </c>
      <c r="G72" s="9">
        <v>1</v>
      </c>
      <c r="H72" s="20">
        <v>1</v>
      </c>
      <c r="I72" s="9">
        <v>1</v>
      </c>
      <c r="J72" s="20">
        <v>0</v>
      </c>
      <c r="K72" s="9">
        <v>0</v>
      </c>
      <c r="L72" s="20">
        <v>0</v>
      </c>
      <c r="M72" s="9">
        <v>0</v>
      </c>
      <c r="N72" s="20">
        <v>0</v>
      </c>
      <c r="O72" s="9">
        <v>0</v>
      </c>
      <c r="P72" s="20">
        <v>0</v>
      </c>
      <c r="Q72" s="9">
        <v>0</v>
      </c>
      <c r="R72" s="20">
        <v>0</v>
      </c>
      <c r="S72" s="9">
        <v>0</v>
      </c>
    </row>
    <row r="73" spans="4:19" x14ac:dyDescent="0.25">
      <c r="D73" s="8" t="s">
        <v>743</v>
      </c>
      <c r="E73" s="20">
        <v>2</v>
      </c>
      <c r="F73" s="20">
        <v>2</v>
      </c>
      <c r="G73" s="9">
        <v>1</v>
      </c>
      <c r="H73" s="20">
        <v>2</v>
      </c>
      <c r="I73" s="9">
        <v>1</v>
      </c>
      <c r="J73" s="20">
        <v>0</v>
      </c>
      <c r="K73" s="9">
        <v>0</v>
      </c>
      <c r="L73" s="20">
        <v>0</v>
      </c>
      <c r="M73" s="9">
        <v>0</v>
      </c>
      <c r="N73" s="20">
        <v>0</v>
      </c>
      <c r="O73" s="9">
        <v>0</v>
      </c>
      <c r="P73" s="20">
        <v>0</v>
      </c>
      <c r="Q73" s="9">
        <v>0</v>
      </c>
      <c r="R73" s="20">
        <v>0</v>
      </c>
      <c r="S73" s="9">
        <v>0</v>
      </c>
    </row>
    <row r="74" spans="4:19" x14ac:dyDescent="0.25">
      <c r="D74" s="8" t="s">
        <v>744</v>
      </c>
      <c r="E74" s="20">
        <v>2</v>
      </c>
      <c r="F74" s="20">
        <v>2</v>
      </c>
      <c r="G74" s="9">
        <v>1</v>
      </c>
      <c r="H74" s="20">
        <v>2</v>
      </c>
      <c r="I74" s="9">
        <v>1</v>
      </c>
      <c r="J74" s="20">
        <v>0</v>
      </c>
      <c r="K74" s="9">
        <v>0</v>
      </c>
      <c r="L74" s="20">
        <v>0</v>
      </c>
      <c r="M74" s="9">
        <v>0</v>
      </c>
      <c r="N74" s="20">
        <v>0</v>
      </c>
      <c r="O74" s="9">
        <v>0</v>
      </c>
      <c r="P74" s="20">
        <v>0</v>
      </c>
      <c r="Q74" s="9">
        <v>0</v>
      </c>
      <c r="R74" s="20">
        <v>0</v>
      </c>
      <c r="S74" s="9">
        <v>0</v>
      </c>
    </row>
    <row r="75" spans="4:19" x14ac:dyDescent="0.25">
      <c r="D75" s="8" t="s">
        <v>747</v>
      </c>
      <c r="E75" s="20">
        <v>0</v>
      </c>
      <c r="F75" s="20">
        <v>0</v>
      </c>
      <c r="G75" s="9">
        <v>0</v>
      </c>
      <c r="H75" s="20">
        <v>0</v>
      </c>
      <c r="I75" s="9">
        <v>0</v>
      </c>
      <c r="J75" s="20">
        <v>0</v>
      </c>
      <c r="K75" s="9">
        <v>0</v>
      </c>
      <c r="L75" s="20">
        <v>0</v>
      </c>
      <c r="M75" s="9">
        <v>0</v>
      </c>
      <c r="N75" s="20">
        <v>0</v>
      </c>
      <c r="O75" s="9">
        <v>0</v>
      </c>
      <c r="P75" s="20">
        <v>0</v>
      </c>
      <c r="Q75" s="9">
        <v>0</v>
      </c>
      <c r="R75" s="20">
        <v>0</v>
      </c>
      <c r="S75" s="9">
        <v>0</v>
      </c>
    </row>
    <row r="76" spans="4:19" x14ac:dyDescent="0.25">
      <c r="D76" s="8" t="s">
        <v>748</v>
      </c>
      <c r="E76" s="20">
        <v>11</v>
      </c>
      <c r="F76" s="20">
        <v>9</v>
      </c>
      <c r="G76" s="9">
        <v>0.81818181818181823</v>
      </c>
      <c r="H76" s="20">
        <v>9</v>
      </c>
      <c r="I76" s="9">
        <v>1</v>
      </c>
      <c r="J76" s="20">
        <v>1</v>
      </c>
      <c r="K76" s="9">
        <v>0.1111111111111111</v>
      </c>
      <c r="L76" s="20">
        <v>0</v>
      </c>
      <c r="M76" s="9">
        <v>0</v>
      </c>
      <c r="N76" s="20">
        <v>1</v>
      </c>
      <c r="O76" s="9">
        <v>0.1111111111111111</v>
      </c>
      <c r="P76" s="20">
        <v>0</v>
      </c>
      <c r="Q76" s="9">
        <v>0</v>
      </c>
      <c r="R76" s="20">
        <v>0</v>
      </c>
      <c r="S76" s="9">
        <v>0</v>
      </c>
    </row>
    <row r="77" spans="4:19" x14ac:dyDescent="0.25">
      <c r="D77" s="8" t="s">
        <v>749</v>
      </c>
      <c r="E77" s="20">
        <v>1</v>
      </c>
      <c r="F77" s="20">
        <v>1</v>
      </c>
      <c r="G77" s="9">
        <v>1</v>
      </c>
      <c r="H77" s="20">
        <v>1</v>
      </c>
      <c r="I77" s="9">
        <v>1</v>
      </c>
      <c r="J77" s="20">
        <v>0</v>
      </c>
      <c r="K77" s="9">
        <v>0</v>
      </c>
      <c r="L77" s="20">
        <v>0</v>
      </c>
      <c r="M77" s="9">
        <v>0</v>
      </c>
      <c r="N77" s="20">
        <v>0</v>
      </c>
      <c r="O77" s="9">
        <v>0</v>
      </c>
      <c r="P77" s="20">
        <v>0</v>
      </c>
      <c r="Q77" s="9">
        <v>0</v>
      </c>
      <c r="R77" s="20">
        <v>0</v>
      </c>
      <c r="S77" s="9">
        <v>0</v>
      </c>
    </row>
    <row r="78" spans="4:19" x14ac:dyDescent="0.25">
      <c r="D78" s="7" t="s">
        <v>527</v>
      </c>
      <c r="E78" s="20">
        <v>40</v>
      </c>
      <c r="F78" s="20">
        <v>33</v>
      </c>
      <c r="G78" s="9">
        <v>0.82499999999999996</v>
      </c>
      <c r="H78" s="20">
        <v>29</v>
      </c>
      <c r="I78" s="9">
        <v>0.87878787878787878</v>
      </c>
      <c r="J78" s="20">
        <v>0</v>
      </c>
      <c r="K78" s="9">
        <v>0</v>
      </c>
      <c r="L78" s="20">
        <v>0</v>
      </c>
      <c r="M78" s="9">
        <v>0</v>
      </c>
      <c r="N78" s="20">
        <v>6</v>
      </c>
      <c r="O78" s="9">
        <v>0.18181818181818182</v>
      </c>
      <c r="P78" s="20">
        <v>0</v>
      </c>
      <c r="Q78" s="9">
        <v>0</v>
      </c>
      <c r="R78" s="20">
        <v>0</v>
      </c>
      <c r="S78" s="9">
        <v>0</v>
      </c>
    </row>
    <row r="79" spans="4:19" x14ac:dyDescent="0.25">
      <c r="D79" s="8" t="s">
        <v>528</v>
      </c>
      <c r="E79" s="20">
        <v>3</v>
      </c>
      <c r="F79" s="20">
        <v>2</v>
      </c>
      <c r="G79" s="9">
        <v>0.66666666666666663</v>
      </c>
      <c r="H79" s="20">
        <v>2</v>
      </c>
      <c r="I79" s="9">
        <v>1</v>
      </c>
      <c r="J79" s="20">
        <v>0</v>
      </c>
      <c r="K79" s="9">
        <v>0</v>
      </c>
      <c r="L79" s="20">
        <v>0</v>
      </c>
      <c r="M79" s="9">
        <v>0</v>
      </c>
      <c r="N79" s="20">
        <v>1</v>
      </c>
      <c r="O79" s="9">
        <v>0.5</v>
      </c>
      <c r="P79" s="20">
        <v>0</v>
      </c>
      <c r="Q79" s="9">
        <v>0</v>
      </c>
      <c r="R79" s="20">
        <v>0</v>
      </c>
      <c r="S79" s="9">
        <v>0</v>
      </c>
    </row>
    <row r="80" spans="4:19" x14ac:dyDescent="0.25">
      <c r="D80" s="8" t="s">
        <v>539</v>
      </c>
      <c r="E80" s="20">
        <v>1</v>
      </c>
      <c r="F80" s="20">
        <v>1</v>
      </c>
      <c r="G80" s="9">
        <v>1</v>
      </c>
      <c r="H80" s="20">
        <v>1</v>
      </c>
      <c r="I80" s="9">
        <v>1</v>
      </c>
      <c r="J80" s="20">
        <v>0</v>
      </c>
      <c r="K80" s="9">
        <v>0</v>
      </c>
      <c r="L80" s="20">
        <v>0</v>
      </c>
      <c r="M80" s="9">
        <v>0</v>
      </c>
      <c r="N80" s="20">
        <v>0</v>
      </c>
      <c r="O80" s="9">
        <v>0</v>
      </c>
      <c r="P80" s="20">
        <v>0</v>
      </c>
      <c r="Q80" s="9">
        <v>0</v>
      </c>
      <c r="R80" s="20">
        <v>0</v>
      </c>
      <c r="S80" s="9">
        <v>0</v>
      </c>
    </row>
    <row r="81" spans="4:19" x14ac:dyDescent="0.25">
      <c r="D81" s="8" t="s">
        <v>540</v>
      </c>
      <c r="E81" s="20">
        <v>5</v>
      </c>
      <c r="F81" s="20">
        <v>5</v>
      </c>
      <c r="G81" s="9">
        <v>1</v>
      </c>
      <c r="H81" s="20">
        <v>4</v>
      </c>
      <c r="I81" s="9">
        <v>0.8</v>
      </c>
      <c r="J81" s="20">
        <v>0</v>
      </c>
      <c r="K81" s="9">
        <v>0</v>
      </c>
      <c r="L81" s="20">
        <v>0</v>
      </c>
      <c r="M81" s="9">
        <v>0</v>
      </c>
      <c r="N81" s="20">
        <v>0</v>
      </c>
      <c r="O81" s="9">
        <v>0</v>
      </c>
      <c r="P81" s="20">
        <v>0</v>
      </c>
      <c r="Q81" s="9">
        <v>0</v>
      </c>
      <c r="R81" s="20">
        <v>0</v>
      </c>
      <c r="S81" s="9">
        <v>0</v>
      </c>
    </row>
    <row r="82" spans="4:19" x14ac:dyDescent="0.25">
      <c r="D82" s="8" t="s">
        <v>542</v>
      </c>
      <c r="E82" s="20">
        <v>25</v>
      </c>
      <c r="F82" s="20">
        <v>19</v>
      </c>
      <c r="G82" s="9">
        <v>0.76</v>
      </c>
      <c r="H82" s="20">
        <v>17</v>
      </c>
      <c r="I82" s="9">
        <v>0.89473684210526316</v>
      </c>
      <c r="J82" s="20">
        <v>0</v>
      </c>
      <c r="K82" s="9">
        <v>0</v>
      </c>
      <c r="L82" s="20">
        <v>0</v>
      </c>
      <c r="M82" s="9">
        <v>0</v>
      </c>
      <c r="N82" s="20">
        <v>5</v>
      </c>
      <c r="O82" s="9">
        <v>0.26315789473684209</v>
      </c>
      <c r="P82" s="20">
        <v>0</v>
      </c>
      <c r="Q82" s="9">
        <v>0</v>
      </c>
      <c r="R82" s="20">
        <v>0</v>
      </c>
      <c r="S82" s="9">
        <v>0</v>
      </c>
    </row>
    <row r="83" spans="4:19" x14ac:dyDescent="0.25">
      <c r="D83" s="8" t="s">
        <v>552</v>
      </c>
      <c r="E83" s="20">
        <v>6</v>
      </c>
      <c r="F83" s="20">
        <v>6</v>
      </c>
      <c r="G83" s="9">
        <v>1</v>
      </c>
      <c r="H83" s="20">
        <v>5</v>
      </c>
      <c r="I83" s="9">
        <v>0.83333333333333337</v>
      </c>
      <c r="J83" s="20">
        <v>0</v>
      </c>
      <c r="K83" s="9">
        <v>0</v>
      </c>
      <c r="L83" s="20">
        <v>0</v>
      </c>
      <c r="M83" s="9">
        <v>0</v>
      </c>
      <c r="N83" s="20">
        <v>0</v>
      </c>
      <c r="O83" s="9">
        <v>0</v>
      </c>
      <c r="P83" s="20">
        <v>0</v>
      </c>
      <c r="Q83" s="9">
        <v>0</v>
      </c>
      <c r="R83" s="20">
        <v>0</v>
      </c>
      <c r="S83" s="9">
        <v>0</v>
      </c>
    </row>
    <row r="84" spans="4:19" x14ac:dyDescent="0.25">
      <c r="D84" s="7" t="s">
        <v>532</v>
      </c>
      <c r="E84" s="20">
        <v>19</v>
      </c>
      <c r="F84" s="20">
        <v>16</v>
      </c>
      <c r="G84" s="9">
        <v>0.84210526315789469</v>
      </c>
      <c r="H84" s="20">
        <v>12</v>
      </c>
      <c r="I84" s="9">
        <v>0.75</v>
      </c>
      <c r="J84" s="20">
        <v>13</v>
      </c>
      <c r="K84" s="9">
        <v>1.0833333333333333</v>
      </c>
      <c r="L84" s="20">
        <v>0</v>
      </c>
      <c r="M84" s="9">
        <v>0</v>
      </c>
      <c r="N84" s="20">
        <v>0</v>
      </c>
      <c r="O84" s="9">
        <v>0</v>
      </c>
      <c r="P84" s="20">
        <v>2</v>
      </c>
      <c r="Q84" s="9">
        <v>0.125</v>
      </c>
      <c r="R84" s="20">
        <v>0</v>
      </c>
      <c r="S84" s="9">
        <v>0</v>
      </c>
    </row>
    <row r="85" spans="4:19" x14ac:dyDescent="0.25">
      <c r="D85" s="8" t="s">
        <v>533</v>
      </c>
      <c r="E85" s="20">
        <v>2</v>
      </c>
      <c r="F85" s="20">
        <v>2</v>
      </c>
      <c r="G85" s="9">
        <v>1</v>
      </c>
      <c r="H85" s="20">
        <v>1</v>
      </c>
      <c r="I85" s="9">
        <v>0.5</v>
      </c>
      <c r="J85" s="20">
        <v>0</v>
      </c>
      <c r="K85" s="9">
        <v>0</v>
      </c>
      <c r="L85" s="20">
        <v>0</v>
      </c>
      <c r="M85" s="9">
        <v>0</v>
      </c>
      <c r="N85" s="20">
        <v>0</v>
      </c>
      <c r="O85" s="9">
        <v>0</v>
      </c>
      <c r="P85" s="20">
        <v>0</v>
      </c>
      <c r="Q85" s="9">
        <v>0</v>
      </c>
      <c r="R85" s="20">
        <v>0</v>
      </c>
      <c r="S85" s="9">
        <v>0</v>
      </c>
    </row>
    <row r="86" spans="4:19" x14ac:dyDescent="0.25">
      <c r="D86" s="8" t="s">
        <v>717</v>
      </c>
      <c r="E86" s="20">
        <v>1</v>
      </c>
      <c r="F86" s="20">
        <v>0</v>
      </c>
      <c r="G86" s="9">
        <v>0</v>
      </c>
      <c r="H86" s="20">
        <v>0</v>
      </c>
      <c r="I86" s="9">
        <v>0</v>
      </c>
      <c r="J86" s="20">
        <v>3</v>
      </c>
      <c r="K86" s="9">
        <v>0</v>
      </c>
      <c r="L86" s="20">
        <v>0</v>
      </c>
      <c r="M86" s="9">
        <v>0</v>
      </c>
      <c r="N86" s="20">
        <v>0</v>
      </c>
      <c r="O86" s="9">
        <v>0</v>
      </c>
      <c r="P86" s="20">
        <v>0</v>
      </c>
      <c r="Q86" s="9">
        <v>0</v>
      </c>
      <c r="R86" s="20">
        <v>0</v>
      </c>
      <c r="S86" s="9">
        <v>0</v>
      </c>
    </row>
    <row r="87" spans="4:19" x14ac:dyDescent="0.25">
      <c r="D87" s="8" t="s">
        <v>541</v>
      </c>
      <c r="E87" s="20">
        <v>8</v>
      </c>
      <c r="F87" s="20">
        <v>8</v>
      </c>
      <c r="G87" s="9">
        <v>1</v>
      </c>
      <c r="H87" s="20">
        <v>7</v>
      </c>
      <c r="I87" s="9">
        <v>0.875</v>
      </c>
      <c r="J87" s="20">
        <v>0</v>
      </c>
      <c r="K87" s="9">
        <v>0</v>
      </c>
      <c r="L87" s="20">
        <v>0</v>
      </c>
      <c r="M87" s="9">
        <v>0</v>
      </c>
      <c r="N87" s="20">
        <v>0</v>
      </c>
      <c r="O87" s="9">
        <v>0</v>
      </c>
      <c r="P87" s="20">
        <v>0</v>
      </c>
      <c r="Q87" s="9">
        <v>0</v>
      </c>
      <c r="R87" s="20">
        <v>0</v>
      </c>
      <c r="S87" s="9">
        <v>0</v>
      </c>
    </row>
    <row r="88" spans="4:19" x14ac:dyDescent="0.25">
      <c r="D88" s="8" t="s">
        <v>543</v>
      </c>
      <c r="E88" s="20">
        <v>3</v>
      </c>
      <c r="F88" s="20">
        <v>3</v>
      </c>
      <c r="G88" s="9">
        <v>1</v>
      </c>
      <c r="H88" s="20">
        <v>2</v>
      </c>
      <c r="I88" s="9">
        <v>0.66666666666666663</v>
      </c>
      <c r="J88" s="20">
        <v>0</v>
      </c>
      <c r="K88" s="9">
        <v>0</v>
      </c>
      <c r="L88" s="20">
        <v>0</v>
      </c>
      <c r="M88" s="9">
        <v>0</v>
      </c>
      <c r="N88" s="20">
        <v>0</v>
      </c>
      <c r="O88" s="9">
        <v>0</v>
      </c>
      <c r="P88" s="20">
        <v>0</v>
      </c>
      <c r="Q88" s="9">
        <v>0</v>
      </c>
      <c r="R88" s="20">
        <v>0</v>
      </c>
      <c r="S88" s="9">
        <v>0</v>
      </c>
    </row>
    <row r="89" spans="4:19" x14ac:dyDescent="0.25">
      <c r="D89" s="8" t="s">
        <v>544</v>
      </c>
      <c r="E89" s="20">
        <v>4</v>
      </c>
      <c r="F89" s="20">
        <v>2</v>
      </c>
      <c r="G89" s="9">
        <v>0.5</v>
      </c>
      <c r="H89" s="20">
        <v>2</v>
      </c>
      <c r="I89" s="9">
        <v>1</v>
      </c>
      <c r="J89" s="20">
        <v>8</v>
      </c>
      <c r="K89" s="9">
        <v>4</v>
      </c>
      <c r="L89" s="20">
        <v>0</v>
      </c>
      <c r="M89" s="9">
        <v>0</v>
      </c>
      <c r="N89" s="20">
        <v>0</v>
      </c>
      <c r="O89" s="9">
        <v>0</v>
      </c>
      <c r="P89" s="20">
        <v>2</v>
      </c>
      <c r="Q89" s="9">
        <v>1</v>
      </c>
      <c r="R89" s="20">
        <v>0</v>
      </c>
      <c r="S89" s="9">
        <v>0</v>
      </c>
    </row>
    <row r="90" spans="4:19" x14ac:dyDescent="0.25">
      <c r="D90" s="8" t="s">
        <v>554</v>
      </c>
      <c r="E90" s="20">
        <v>1</v>
      </c>
      <c r="F90" s="20">
        <v>1</v>
      </c>
      <c r="G90" s="9">
        <v>1</v>
      </c>
      <c r="H90" s="20">
        <v>0</v>
      </c>
      <c r="I90" s="9">
        <v>0</v>
      </c>
      <c r="J90" s="20">
        <v>2</v>
      </c>
      <c r="K90" s="9">
        <v>0</v>
      </c>
      <c r="L90" s="20">
        <v>0</v>
      </c>
      <c r="M90" s="9">
        <v>0</v>
      </c>
      <c r="N90" s="20">
        <v>0</v>
      </c>
      <c r="O90" s="9">
        <v>0</v>
      </c>
      <c r="P90" s="20">
        <v>0</v>
      </c>
      <c r="Q90" s="9">
        <v>0</v>
      </c>
      <c r="R90" s="20">
        <v>0</v>
      </c>
      <c r="S90" s="9">
        <v>0</v>
      </c>
    </row>
    <row r="91" spans="4:19" x14ac:dyDescent="0.25">
      <c r="D91" s="7" t="s">
        <v>535</v>
      </c>
      <c r="E91" s="20">
        <v>19</v>
      </c>
      <c r="F91" s="20">
        <v>18</v>
      </c>
      <c r="G91" s="9">
        <v>0.94736842105263153</v>
      </c>
      <c r="H91" s="20">
        <v>16</v>
      </c>
      <c r="I91" s="9">
        <v>0.88888888888888884</v>
      </c>
      <c r="J91" s="20">
        <v>25</v>
      </c>
      <c r="K91" s="9">
        <v>1.5625</v>
      </c>
      <c r="L91" s="20">
        <v>0</v>
      </c>
      <c r="M91" s="9">
        <v>0</v>
      </c>
      <c r="N91" s="20">
        <v>1</v>
      </c>
      <c r="O91" s="9">
        <v>5.5555555555555552E-2</v>
      </c>
      <c r="P91" s="20">
        <v>0</v>
      </c>
      <c r="Q91" s="9">
        <v>0</v>
      </c>
      <c r="R91" s="20">
        <v>0</v>
      </c>
      <c r="S91" s="9">
        <v>0</v>
      </c>
    </row>
    <row r="92" spans="4:19" x14ac:dyDescent="0.25">
      <c r="D92" s="8" t="s">
        <v>536</v>
      </c>
      <c r="E92" s="20">
        <v>3</v>
      </c>
      <c r="F92" s="20">
        <v>2</v>
      </c>
      <c r="G92" s="9">
        <v>0.66666666666666663</v>
      </c>
      <c r="H92" s="20">
        <v>2</v>
      </c>
      <c r="I92" s="9">
        <v>1</v>
      </c>
      <c r="J92" s="20">
        <v>0</v>
      </c>
      <c r="K92" s="9">
        <v>0</v>
      </c>
      <c r="L92" s="20">
        <v>0</v>
      </c>
      <c r="M92" s="9">
        <v>0</v>
      </c>
      <c r="N92" s="20">
        <v>1</v>
      </c>
      <c r="O92" s="9">
        <v>0.5</v>
      </c>
      <c r="P92" s="20">
        <v>0</v>
      </c>
      <c r="Q92" s="9">
        <v>0</v>
      </c>
      <c r="R92" s="20">
        <v>0</v>
      </c>
      <c r="S92" s="9">
        <v>0</v>
      </c>
    </row>
    <row r="93" spans="4:19" x14ac:dyDescent="0.25">
      <c r="D93" s="8" t="s">
        <v>718</v>
      </c>
      <c r="E93" s="20">
        <v>1</v>
      </c>
      <c r="F93" s="20">
        <v>1</v>
      </c>
      <c r="G93" s="9">
        <v>1</v>
      </c>
      <c r="H93" s="20">
        <v>1</v>
      </c>
      <c r="I93" s="9">
        <v>1</v>
      </c>
      <c r="J93" s="20">
        <v>9</v>
      </c>
      <c r="K93" s="9">
        <v>9</v>
      </c>
      <c r="L93" s="20">
        <v>0</v>
      </c>
      <c r="M93" s="9">
        <v>0</v>
      </c>
      <c r="N93" s="20">
        <v>0</v>
      </c>
      <c r="O93" s="9">
        <v>0</v>
      </c>
      <c r="P93" s="20">
        <v>0</v>
      </c>
      <c r="Q93" s="9">
        <v>0</v>
      </c>
      <c r="R93" s="20">
        <v>0</v>
      </c>
      <c r="S93" s="9">
        <v>0</v>
      </c>
    </row>
    <row r="94" spans="4:19" x14ac:dyDescent="0.25">
      <c r="D94" s="8" t="s">
        <v>546</v>
      </c>
      <c r="E94" s="20">
        <v>0</v>
      </c>
      <c r="F94" s="20">
        <v>0</v>
      </c>
      <c r="G94" s="9">
        <v>0</v>
      </c>
      <c r="H94" s="20">
        <v>0</v>
      </c>
      <c r="I94" s="9">
        <v>0</v>
      </c>
      <c r="J94" s="20">
        <v>1</v>
      </c>
      <c r="K94" s="9">
        <v>0</v>
      </c>
      <c r="L94" s="20">
        <v>0</v>
      </c>
      <c r="M94" s="9">
        <v>0</v>
      </c>
      <c r="N94" s="20">
        <v>0</v>
      </c>
      <c r="O94" s="9">
        <v>0</v>
      </c>
      <c r="P94" s="20">
        <v>0</v>
      </c>
      <c r="Q94" s="9">
        <v>0</v>
      </c>
      <c r="R94" s="20">
        <v>0</v>
      </c>
      <c r="S94" s="9">
        <v>0</v>
      </c>
    </row>
    <row r="95" spans="4:19" x14ac:dyDescent="0.25">
      <c r="D95" s="8" t="s">
        <v>550</v>
      </c>
      <c r="E95" s="20">
        <v>2</v>
      </c>
      <c r="F95" s="20">
        <v>2</v>
      </c>
      <c r="G95" s="9">
        <v>1</v>
      </c>
      <c r="H95" s="20">
        <v>2</v>
      </c>
      <c r="I95" s="9">
        <v>1</v>
      </c>
      <c r="J95" s="20">
        <v>0</v>
      </c>
      <c r="K95" s="9">
        <v>0</v>
      </c>
      <c r="L95" s="20">
        <v>0</v>
      </c>
      <c r="M95" s="9">
        <v>0</v>
      </c>
      <c r="N95" s="20">
        <v>0</v>
      </c>
      <c r="O95" s="9">
        <v>0</v>
      </c>
      <c r="P95" s="20">
        <v>0</v>
      </c>
      <c r="Q95" s="9">
        <v>0</v>
      </c>
      <c r="R95" s="20">
        <v>0</v>
      </c>
      <c r="S95" s="9">
        <v>0</v>
      </c>
    </row>
    <row r="96" spans="4:19" x14ac:dyDescent="0.25">
      <c r="D96" s="8" t="s">
        <v>551</v>
      </c>
      <c r="E96" s="20">
        <v>9</v>
      </c>
      <c r="F96" s="20">
        <v>9</v>
      </c>
      <c r="G96" s="9">
        <v>1</v>
      </c>
      <c r="H96" s="20">
        <v>7</v>
      </c>
      <c r="I96" s="9">
        <v>0.77777777777777779</v>
      </c>
      <c r="J96" s="20">
        <v>15</v>
      </c>
      <c r="K96" s="9">
        <v>2.1428571428571428</v>
      </c>
      <c r="L96" s="20">
        <v>0</v>
      </c>
      <c r="M96" s="9">
        <v>0</v>
      </c>
      <c r="N96" s="20">
        <v>0</v>
      </c>
      <c r="O96" s="9">
        <v>0</v>
      </c>
      <c r="P96" s="20">
        <v>0</v>
      </c>
      <c r="Q96" s="9">
        <v>0</v>
      </c>
      <c r="R96" s="20">
        <v>0</v>
      </c>
      <c r="S96" s="9">
        <v>0</v>
      </c>
    </row>
    <row r="97" spans="4:19" x14ac:dyDescent="0.25">
      <c r="D97" s="8" t="s">
        <v>553</v>
      </c>
      <c r="E97" s="20">
        <v>4</v>
      </c>
      <c r="F97" s="20">
        <v>4</v>
      </c>
      <c r="G97" s="9">
        <v>1</v>
      </c>
      <c r="H97" s="20">
        <v>4</v>
      </c>
      <c r="I97" s="9">
        <v>1</v>
      </c>
      <c r="J97" s="20">
        <v>0</v>
      </c>
      <c r="K97" s="9">
        <v>0</v>
      </c>
      <c r="L97" s="20">
        <v>0</v>
      </c>
      <c r="M97" s="9">
        <v>0</v>
      </c>
      <c r="N97" s="20">
        <v>0</v>
      </c>
      <c r="O97" s="9">
        <v>0</v>
      </c>
      <c r="P97" s="20">
        <v>0</v>
      </c>
      <c r="Q97" s="9">
        <v>0</v>
      </c>
      <c r="R97" s="20">
        <v>0</v>
      </c>
      <c r="S97" s="9">
        <v>0</v>
      </c>
    </row>
    <row r="98" spans="4:19" x14ac:dyDescent="0.25">
      <c r="D98" s="7" t="s">
        <v>740</v>
      </c>
      <c r="E98" s="20">
        <v>9</v>
      </c>
      <c r="F98" s="20">
        <v>9</v>
      </c>
      <c r="G98" s="9">
        <v>1</v>
      </c>
      <c r="H98" s="20">
        <v>7</v>
      </c>
      <c r="I98" s="9">
        <v>0.77777777777777779</v>
      </c>
      <c r="J98" s="20">
        <v>0</v>
      </c>
      <c r="K98" s="9">
        <v>0</v>
      </c>
      <c r="L98" s="20">
        <v>0</v>
      </c>
      <c r="M98" s="9">
        <v>0</v>
      </c>
      <c r="N98" s="20">
        <v>0</v>
      </c>
      <c r="O98" s="9">
        <v>0</v>
      </c>
      <c r="P98" s="20">
        <v>0</v>
      </c>
      <c r="Q98" s="9">
        <v>0</v>
      </c>
      <c r="R98" s="20">
        <v>0</v>
      </c>
      <c r="S98" s="9">
        <v>0</v>
      </c>
    </row>
    <row r="99" spans="4:19" x14ac:dyDescent="0.25">
      <c r="D99" s="8" t="s">
        <v>741</v>
      </c>
      <c r="E99" s="20">
        <v>1</v>
      </c>
      <c r="F99" s="20">
        <v>1</v>
      </c>
      <c r="G99" s="9">
        <v>1</v>
      </c>
      <c r="H99" s="20">
        <v>1</v>
      </c>
      <c r="I99" s="9">
        <v>1</v>
      </c>
      <c r="J99" s="20">
        <v>0</v>
      </c>
      <c r="K99" s="9">
        <v>0</v>
      </c>
      <c r="L99" s="20">
        <v>0</v>
      </c>
      <c r="M99" s="9">
        <v>0</v>
      </c>
      <c r="N99" s="20">
        <v>0</v>
      </c>
      <c r="O99" s="9">
        <v>0</v>
      </c>
      <c r="P99" s="20">
        <v>0</v>
      </c>
      <c r="Q99" s="9">
        <v>0</v>
      </c>
      <c r="R99" s="20">
        <v>0</v>
      </c>
      <c r="S99" s="9">
        <v>0</v>
      </c>
    </row>
    <row r="100" spans="4:19" x14ac:dyDescent="0.25">
      <c r="D100" s="8" t="s">
        <v>745</v>
      </c>
      <c r="E100" s="20">
        <v>5</v>
      </c>
      <c r="F100" s="20">
        <v>5</v>
      </c>
      <c r="G100" s="9">
        <v>1</v>
      </c>
      <c r="H100" s="20">
        <v>4</v>
      </c>
      <c r="I100" s="9">
        <v>0.8</v>
      </c>
      <c r="J100" s="20">
        <v>0</v>
      </c>
      <c r="K100" s="9">
        <v>0</v>
      </c>
      <c r="L100" s="20">
        <v>0</v>
      </c>
      <c r="M100" s="9">
        <v>0</v>
      </c>
      <c r="N100" s="20">
        <v>0</v>
      </c>
      <c r="O100" s="9">
        <v>0</v>
      </c>
      <c r="P100" s="20">
        <v>0</v>
      </c>
      <c r="Q100" s="9">
        <v>0</v>
      </c>
      <c r="R100" s="20">
        <v>0</v>
      </c>
      <c r="S100" s="9">
        <v>0</v>
      </c>
    </row>
    <row r="101" spans="4:19" x14ac:dyDescent="0.25">
      <c r="D101" s="8" t="s">
        <v>746</v>
      </c>
      <c r="E101" s="20">
        <v>3</v>
      </c>
      <c r="F101" s="20">
        <v>3</v>
      </c>
      <c r="G101" s="9">
        <v>1</v>
      </c>
      <c r="H101" s="20">
        <v>2</v>
      </c>
      <c r="I101" s="9">
        <v>0.66666666666666663</v>
      </c>
      <c r="J101" s="20">
        <v>0</v>
      </c>
      <c r="K101" s="9">
        <v>0</v>
      </c>
      <c r="L101" s="20">
        <v>0</v>
      </c>
      <c r="M101" s="9">
        <v>0</v>
      </c>
      <c r="N101" s="20">
        <v>0</v>
      </c>
      <c r="O101" s="9">
        <v>0</v>
      </c>
      <c r="P101" s="20">
        <v>0</v>
      </c>
      <c r="Q101" s="9">
        <v>0</v>
      </c>
      <c r="R101" s="20">
        <v>0</v>
      </c>
      <c r="S101" s="9">
        <v>0</v>
      </c>
    </row>
    <row r="102" spans="4:19" x14ac:dyDescent="0.25">
      <c r="D102" s="7" t="s">
        <v>537</v>
      </c>
      <c r="E102" s="20">
        <v>18</v>
      </c>
      <c r="F102" s="20">
        <v>12</v>
      </c>
      <c r="G102" s="9">
        <v>0.66666666666666663</v>
      </c>
      <c r="H102" s="20">
        <v>10</v>
      </c>
      <c r="I102" s="9">
        <v>0.83333333333333337</v>
      </c>
      <c r="J102" s="20">
        <v>1</v>
      </c>
      <c r="K102" s="9">
        <v>0.1</v>
      </c>
      <c r="L102" s="20">
        <v>0</v>
      </c>
      <c r="M102" s="9">
        <v>0</v>
      </c>
      <c r="N102" s="20">
        <v>5</v>
      </c>
      <c r="O102" s="9">
        <v>0.41666666666666669</v>
      </c>
      <c r="P102" s="20">
        <v>0</v>
      </c>
      <c r="Q102" s="9">
        <v>0</v>
      </c>
      <c r="R102" s="20">
        <v>0</v>
      </c>
      <c r="S102" s="9">
        <v>0</v>
      </c>
    </row>
    <row r="103" spans="4:19" x14ac:dyDescent="0.25">
      <c r="D103" s="8" t="s">
        <v>538</v>
      </c>
      <c r="E103" s="20">
        <v>1</v>
      </c>
      <c r="F103" s="20">
        <v>1</v>
      </c>
      <c r="G103" s="9">
        <v>1</v>
      </c>
      <c r="H103" s="20">
        <v>1</v>
      </c>
      <c r="I103" s="9">
        <v>1</v>
      </c>
      <c r="J103" s="20">
        <v>0</v>
      </c>
      <c r="K103" s="9">
        <v>0</v>
      </c>
      <c r="L103" s="20">
        <v>0</v>
      </c>
      <c r="M103" s="9">
        <v>0</v>
      </c>
      <c r="N103" s="20">
        <v>0</v>
      </c>
      <c r="O103" s="9">
        <v>0</v>
      </c>
      <c r="P103" s="20">
        <v>0</v>
      </c>
      <c r="Q103" s="9">
        <v>0</v>
      </c>
      <c r="R103" s="20">
        <v>0</v>
      </c>
      <c r="S103" s="9">
        <v>0</v>
      </c>
    </row>
    <row r="104" spans="4:19" x14ac:dyDescent="0.25">
      <c r="D104" s="8" t="s">
        <v>548</v>
      </c>
      <c r="E104" s="20">
        <v>0</v>
      </c>
      <c r="F104" s="20">
        <v>0</v>
      </c>
      <c r="G104" s="9">
        <v>0</v>
      </c>
      <c r="H104" s="20">
        <v>0</v>
      </c>
      <c r="I104" s="9">
        <v>0</v>
      </c>
      <c r="J104" s="20">
        <v>0</v>
      </c>
      <c r="K104" s="9">
        <v>0</v>
      </c>
      <c r="L104" s="20">
        <v>0</v>
      </c>
      <c r="M104" s="9">
        <v>0</v>
      </c>
      <c r="N104" s="20">
        <v>0</v>
      </c>
      <c r="O104" s="9">
        <v>0</v>
      </c>
      <c r="P104" s="20">
        <v>0</v>
      </c>
      <c r="Q104" s="9">
        <v>0</v>
      </c>
      <c r="R104" s="20">
        <v>0</v>
      </c>
      <c r="S104" s="9">
        <v>0</v>
      </c>
    </row>
    <row r="105" spans="4:19" x14ac:dyDescent="0.25">
      <c r="D105" s="8" t="s">
        <v>555</v>
      </c>
      <c r="E105" s="20">
        <v>8</v>
      </c>
      <c r="F105" s="20">
        <v>5</v>
      </c>
      <c r="G105" s="9">
        <v>0.625</v>
      </c>
      <c r="H105" s="20">
        <v>3</v>
      </c>
      <c r="I105" s="9">
        <v>0.6</v>
      </c>
      <c r="J105" s="20">
        <v>0</v>
      </c>
      <c r="K105" s="9">
        <v>0</v>
      </c>
      <c r="L105" s="20">
        <v>0</v>
      </c>
      <c r="M105" s="9">
        <v>0</v>
      </c>
      <c r="N105" s="20">
        <v>3</v>
      </c>
      <c r="O105" s="9">
        <v>0.6</v>
      </c>
      <c r="P105" s="20">
        <v>0</v>
      </c>
      <c r="Q105" s="9">
        <v>0</v>
      </c>
      <c r="R105" s="20">
        <v>0</v>
      </c>
      <c r="S105" s="9">
        <v>0</v>
      </c>
    </row>
    <row r="106" spans="4:19" x14ac:dyDescent="0.25">
      <c r="D106" s="8" t="s">
        <v>556</v>
      </c>
      <c r="E106" s="20">
        <v>8</v>
      </c>
      <c r="F106" s="20">
        <v>5</v>
      </c>
      <c r="G106" s="9">
        <v>0.625</v>
      </c>
      <c r="H106" s="20">
        <v>5</v>
      </c>
      <c r="I106" s="9">
        <v>1</v>
      </c>
      <c r="J106" s="20">
        <v>1</v>
      </c>
      <c r="K106" s="9">
        <v>0.2</v>
      </c>
      <c r="L106" s="20">
        <v>0</v>
      </c>
      <c r="M106" s="9">
        <v>0</v>
      </c>
      <c r="N106" s="20">
        <v>2</v>
      </c>
      <c r="O106" s="9">
        <v>0.4</v>
      </c>
      <c r="P106" s="20">
        <v>0</v>
      </c>
      <c r="Q106" s="9">
        <v>0</v>
      </c>
      <c r="R106" s="20">
        <v>0</v>
      </c>
      <c r="S106" s="9">
        <v>0</v>
      </c>
    </row>
    <row r="107" spans="4:19" x14ac:dyDescent="0.25">
      <c r="D107" s="8" t="s">
        <v>557</v>
      </c>
      <c r="E107" s="20">
        <v>1</v>
      </c>
      <c r="F107" s="20">
        <v>1</v>
      </c>
      <c r="G107" s="9">
        <v>1</v>
      </c>
      <c r="H107" s="20">
        <v>1</v>
      </c>
      <c r="I107" s="9">
        <v>1</v>
      </c>
      <c r="J107" s="20">
        <v>0</v>
      </c>
      <c r="K107" s="9">
        <v>0</v>
      </c>
      <c r="L107" s="20">
        <v>0</v>
      </c>
      <c r="M107" s="9">
        <v>0</v>
      </c>
      <c r="N107" s="20">
        <v>0</v>
      </c>
      <c r="O107" s="9">
        <v>0</v>
      </c>
      <c r="P107" s="20">
        <v>0</v>
      </c>
      <c r="Q107" s="9">
        <v>0</v>
      </c>
      <c r="R107" s="20">
        <v>0</v>
      </c>
      <c r="S107" s="9">
        <v>0</v>
      </c>
    </row>
    <row r="108" spans="4:19" x14ac:dyDescent="0.25">
      <c r="D108" s="7" t="s">
        <v>449</v>
      </c>
      <c r="E108" s="20">
        <v>19</v>
      </c>
      <c r="F108" s="20">
        <v>16</v>
      </c>
      <c r="G108" s="9">
        <v>0.84210526315789469</v>
      </c>
      <c r="H108" s="20">
        <v>13</v>
      </c>
      <c r="I108" s="9">
        <v>0.8125</v>
      </c>
      <c r="J108" s="20">
        <v>2</v>
      </c>
      <c r="K108" s="9">
        <v>0.15384615384615385</v>
      </c>
      <c r="L108" s="20">
        <v>0</v>
      </c>
      <c r="M108" s="9">
        <v>0</v>
      </c>
      <c r="N108" s="20">
        <v>1</v>
      </c>
      <c r="O108" s="9">
        <v>6.25E-2</v>
      </c>
      <c r="P108" s="20">
        <v>0</v>
      </c>
      <c r="Q108" s="9">
        <v>0</v>
      </c>
      <c r="R108" s="20">
        <v>1</v>
      </c>
      <c r="S108" s="9">
        <v>6.25E-2</v>
      </c>
    </row>
    <row r="109" spans="4:19" x14ac:dyDescent="0.25">
      <c r="D109" s="8" t="s">
        <v>526</v>
      </c>
      <c r="E109" s="20">
        <v>2</v>
      </c>
      <c r="F109" s="20">
        <v>2</v>
      </c>
      <c r="G109" s="9">
        <v>1</v>
      </c>
      <c r="H109" s="20">
        <v>2</v>
      </c>
      <c r="I109" s="9">
        <v>1</v>
      </c>
      <c r="J109" s="20">
        <v>0</v>
      </c>
      <c r="K109" s="9">
        <v>0</v>
      </c>
      <c r="L109" s="20">
        <v>0</v>
      </c>
      <c r="M109" s="9">
        <v>0</v>
      </c>
      <c r="N109" s="20">
        <v>0</v>
      </c>
      <c r="O109" s="9">
        <v>0</v>
      </c>
      <c r="P109" s="20">
        <v>0</v>
      </c>
      <c r="Q109" s="9">
        <v>0</v>
      </c>
      <c r="R109" s="20">
        <v>0</v>
      </c>
      <c r="S109" s="9">
        <v>0</v>
      </c>
    </row>
    <row r="110" spans="4:19" x14ac:dyDescent="0.25">
      <c r="D110" s="8" t="s">
        <v>450</v>
      </c>
      <c r="E110" s="20">
        <v>3</v>
      </c>
      <c r="F110" s="20">
        <v>3</v>
      </c>
      <c r="G110" s="9">
        <v>1</v>
      </c>
      <c r="H110" s="20">
        <v>3</v>
      </c>
      <c r="I110" s="9">
        <v>1</v>
      </c>
      <c r="J110" s="20">
        <v>1</v>
      </c>
      <c r="K110" s="9">
        <v>0.33333333333333331</v>
      </c>
      <c r="L110" s="20">
        <v>0</v>
      </c>
      <c r="M110" s="9">
        <v>0</v>
      </c>
      <c r="N110" s="20">
        <v>0</v>
      </c>
      <c r="O110" s="9">
        <v>0</v>
      </c>
      <c r="P110" s="20">
        <v>0</v>
      </c>
      <c r="Q110" s="9">
        <v>0</v>
      </c>
      <c r="R110" s="20">
        <v>0</v>
      </c>
      <c r="S110" s="9">
        <v>0</v>
      </c>
    </row>
    <row r="111" spans="4:19" x14ac:dyDescent="0.25">
      <c r="D111" s="8" t="s">
        <v>547</v>
      </c>
      <c r="E111" s="20">
        <v>5</v>
      </c>
      <c r="F111" s="20">
        <v>4</v>
      </c>
      <c r="G111" s="9">
        <v>0.8</v>
      </c>
      <c r="H111" s="20">
        <v>3</v>
      </c>
      <c r="I111" s="9">
        <v>0.75</v>
      </c>
      <c r="J111" s="20">
        <v>0</v>
      </c>
      <c r="K111" s="9">
        <v>0</v>
      </c>
      <c r="L111" s="20">
        <v>0</v>
      </c>
      <c r="M111" s="9">
        <v>0</v>
      </c>
      <c r="N111" s="20">
        <v>0</v>
      </c>
      <c r="O111" s="9">
        <v>0</v>
      </c>
      <c r="P111" s="20">
        <v>0</v>
      </c>
      <c r="Q111" s="9">
        <v>0</v>
      </c>
      <c r="R111" s="20">
        <v>0</v>
      </c>
      <c r="S111" s="9">
        <v>0</v>
      </c>
    </row>
    <row r="112" spans="4:19" x14ac:dyDescent="0.25">
      <c r="D112" s="8" t="s">
        <v>549</v>
      </c>
      <c r="E112" s="20">
        <v>9</v>
      </c>
      <c r="F112" s="20">
        <v>7</v>
      </c>
      <c r="G112" s="9">
        <v>0.77777777777777779</v>
      </c>
      <c r="H112" s="20">
        <v>5</v>
      </c>
      <c r="I112" s="9">
        <v>0.7142857142857143</v>
      </c>
      <c r="J112" s="20">
        <v>1</v>
      </c>
      <c r="K112" s="9">
        <v>0.2</v>
      </c>
      <c r="L112" s="20">
        <v>0</v>
      </c>
      <c r="M112" s="9">
        <v>0</v>
      </c>
      <c r="N112" s="20">
        <v>1</v>
      </c>
      <c r="O112" s="9">
        <v>0.14285714285714285</v>
      </c>
      <c r="P112" s="20">
        <v>0</v>
      </c>
      <c r="Q112" s="9">
        <v>0</v>
      </c>
      <c r="R112" s="20">
        <v>1</v>
      </c>
      <c r="S112" s="9">
        <v>0.14285714285714285</v>
      </c>
    </row>
    <row r="113" spans="4:19" x14ac:dyDescent="0.25">
      <c r="D113" s="6" t="s">
        <v>451</v>
      </c>
      <c r="E113" s="20">
        <v>103</v>
      </c>
      <c r="F113" s="20">
        <v>98</v>
      </c>
      <c r="G113" s="9">
        <v>0.95145631067961167</v>
      </c>
      <c r="H113" s="20">
        <v>92</v>
      </c>
      <c r="I113" s="9">
        <v>0.93877551020408168</v>
      </c>
      <c r="J113" s="20">
        <v>77</v>
      </c>
      <c r="K113" s="9">
        <v>0.83695652173913049</v>
      </c>
      <c r="L113" s="20">
        <v>0</v>
      </c>
      <c r="M113" s="9">
        <v>0</v>
      </c>
      <c r="N113" s="20">
        <v>3</v>
      </c>
      <c r="O113" s="9">
        <v>3.0612244897959183E-2</v>
      </c>
      <c r="P113" s="20">
        <v>2</v>
      </c>
      <c r="Q113" s="9">
        <v>2.0408163265306121E-2</v>
      </c>
      <c r="R113" s="20">
        <v>0</v>
      </c>
      <c r="S113" s="9">
        <v>0</v>
      </c>
    </row>
    <row r="114" spans="4:19" x14ac:dyDescent="0.25">
      <c r="D114" s="7" t="s">
        <v>561</v>
      </c>
      <c r="E114" s="20">
        <v>13</v>
      </c>
      <c r="F114" s="20">
        <v>13</v>
      </c>
      <c r="G114" s="9">
        <v>1</v>
      </c>
      <c r="H114" s="20">
        <v>12</v>
      </c>
      <c r="I114" s="9">
        <v>0.92307692307692313</v>
      </c>
      <c r="J114" s="20">
        <v>73</v>
      </c>
      <c r="K114" s="9">
        <v>6.083333333333333</v>
      </c>
      <c r="L114" s="20">
        <v>0</v>
      </c>
      <c r="M114" s="9">
        <v>0</v>
      </c>
      <c r="N114" s="20">
        <v>0</v>
      </c>
      <c r="O114" s="9">
        <v>0</v>
      </c>
      <c r="P114" s="20">
        <v>0</v>
      </c>
      <c r="Q114" s="9">
        <v>0</v>
      </c>
      <c r="R114" s="20">
        <v>0</v>
      </c>
      <c r="S114" s="9">
        <v>0</v>
      </c>
    </row>
    <row r="115" spans="4:19" x14ac:dyDescent="0.25">
      <c r="D115" s="8" t="s">
        <v>562</v>
      </c>
      <c r="E115" s="20">
        <v>0</v>
      </c>
      <c r="F115" s="20">
        <v>0</v>
      </c>
      <c r="G115" s="9">
        <v>0</v>
      </c>
      <c r="H115" s="20">
        <v>0</v>
      </c>
      <c r="I115" s="9">
        <v>0</v>
      </c>
      <c r="J115" s="20">
        <v>12</v>
      </c>
      <c r="K115" s="9">
        <v>0</v>
      </c>
      <c r="L115" s="20">
        <v>0</v>
      </c>
      <c r="M115" s="9">
        <v>0</v>
      </c>
      <c r="N115" s="20">
        <v>0</v>
      </c>
      <c r="O115" s="9">
        <v>0</v>
      </c>
      <c r="P115" s="20">
        <v>0</v>
      </c>
      <c r="Q115" s="9">
        <v>0</v>
      </c>
      <c r="R115" s="20">
        <v>0</v>
      </c>
      <c r="S115" s="9">
        <v>0</v>
      </c>
    </row>
    <row r="116" spans="4:19" x14ac:dyDescent="0.25">
      <c r="D116" s="8" t="s">
        <v>563</v>
      </c>
      <c r="E116" s="20">
        <v>0</v>
      </c>
      <c r="F116" s="20">
        <v>0</v>
      </c>
      <c r="G116" s="9">
        <v>0</v>
      </c>
      <c r="H116" s="20">
        <v>0</v>
      </c>
      <c r="I116" s="9">
        <v>0</v>
      </c>
      <c r="J116" s="20">
        <v>7</v>
      </c>
      <c r="K116" s="9">
        <v>0</v>
      </c>
      <c r="L116" s="20">
        <v>0</v>
      </c>
      <c r="M116" s="9">
        <v>0</v>
      </c>
      <c r="N116" s="20">
        <v>0</v>
      </c>
      <c r="O116" s="9">
        <v>0</v>
      </c>
      <c r="P116" s="20">
        <v>0</v>
      </c>
      <c r="Q116" s="9">
        <v>0</v>
      </c>
      <c r="R116" s="20">
        <v>0</v>
      </c>
      <c r="S116" s="9">
        <v>0</v>
      </c>
    </row>
    <row r="117" spans="4:19" x14ac:dyDescent="0.25">
      <c r="D117" s="8" t="s">
        <v>565</v>
      </c>
      <c r="E117" s="20">
        <v>3</v>
      </c>
      <c r="F117" s="20">
        <v>3</v>
      </c>
      <c r="G117" s="9">
        <v>1</v>
      </c>
      <c r="H117" s="20">
        <v>3</v>
      </c>
      <c r="I117" s="9">
        <v>1</v>
      </c>
      <c r="J117" s="20">
        <v>6</v>
      </c>
      <c r="K117" s="9">
        <v>2</v>
      </c>
      <c r="L117" s="20">
        <v>0</v>
      </c>
      <c r="M117" s="9">
        <v>0</v>
      </c>
      <c r="N117" s="20">
        <v>0</v>
      </c>
      <c r="O117" s="9">
        <v>0</v>
      </c>
      <c r="P117" s="20">
        <v>0</v>
      </c>
      <c r="Q117" s="9">
        <v>0</v>
      </c>
      <c r="R117" s="20">
        <v>0</v>
      </c>
      <c r="S117" s="9">
        <v>0</v>
      </c>
    </row>
    <row r="118" spans="4:19" x14ac:dyDescent="0.25">
      <c r="D118" s="8" t="s">
        <v>572</v>
      </c>
      <c r="E118" s="20">
        <v>1</v>
      </c>
      <c r="F118" s="20">
        <v>1</v>
      </c>
      <c r="G118" s="9">
        <v>1</v>
      </c>
      <c r="H118" s="20">
        <v>1</v>
      </c>
      <c r="I118" s="9">
        <v>1</v>
      </c>
      <c r="J118" s="20">
        <v>5</v>
      </c>
      <c r="K118" s="9">
        <v>5</v>
      </c>
      <c r="L118" s="20">
        <v>0</v>
      </c>
      <c r="M118" s="9">
        <v>0</v>
      </c>
      <c r="N118" s="20">
        <v>0</v>
      </c>
      <c r="O118" s="9">
        <v>0</v>
      </c>
      <c r="P118" s="20">
        <v>0</v>
      </c>
      <c r="Q118" s="9">
        <v>0</v>
      </c>
      <c r="R118" s="20">
        <v>0</v>
      </c>
      <c r="S118" s="9">
        <v>0</v>
      </c>
    </row>
    <row r="119" spans="4:19" x14ac:dyDescent="0.25">
      <c r="D119" s="8" t="s">
        <v>581</v>
      </c>
      <c r="E119" s="20">
        <v>1</v>
      </c>
      <c r="F119" s="20">
        <v>1</v>
      </c>
      <c r="G119" s="9">
        <v>1</v>
      </c>
      <c r="H119" s="20">
        <v>1</v>
      </c>
      <c r="I119" s="9">
        <v>1</v>
      </c>
      <c r="J119" s="20">
        <v>8</v>
      </c>
      <c r="K119" s="9">
        <v>8</v>
      </c>
      <c r="L119" s="20">
        <v>0</v>
      </c>
      <c r="M119" s="9">
        <v>0</v>
      </c>
      <c r="N119" s="20">
        <v>0</v>
      </c>
      <c r="O119" s="9">
        <v>0</v>
      </c>
      <c r="P119" s="20">
        <v>0</v>
      </c>
      <c r="Q119" s="9">
        <v>0</v>
      </c>
      <c r="R119" s="20">
        <v>0</v>
      </c>
      <c r="S119" s="9">
        <v>0</v>
      </c>
    </row>
    <row r="120" spans="4:19" x14ac:dyDescent="0.25">
      <c r="D120" s="8" t="s">
        <v>582</v>
      </c>
      <c r="E120" s="20">
        <v>2</v>
      </c>
      <c r="F120" s="20">
        <v>2</v>
      </c>
      <c r="G120" s="9">
        <v>1</v>
      </c>
      <c r="H120" s="20">
        <v>2</v>
      </c>
      <c r="I120" s="9">
        <v>1</v>
      </c>
      <c r="J120" s="20">
        <v>5</v>
      </c>
      <c r="K120" s="9">
        <v>2.5</v>
      </c>
      <c r="L120" s="20">
        <v>0</v>
      </c>
      <c r="M120" s="9">
        <v>0</v>
      </c>
      <c r="N120" s="20">
        <v>0</v>
      </c>
      <c r="O120" s="9">
        <v>0</v>
      </c>
      <c r="P120" s="20">
        <v>0</v>
      </c>
      <c r="Q120" s="9">
        <v>0</v>
      </c>
      <c r="R120" s="20">
        <v>0</v>
      </c>
      <c r="S120" s="9">
        <v>0</v>
      </c>
    </row>
    <row r="121" spans="4:19" x14ac:dyDescent="0.25">
      <c r="D121" s="8" t="s">
        <v>719</v>
      </c>
      <c r="E121" s="20">
        <v>3</v>
      </c>
      <c r="F121" s="20">
        <v>3</v>
      </c>
      <c r="G121" s="9">
        <v>1</v>
      </c>
      <c r="H121" s="20">
        <v>3</v>
      </c>
      <c r="I121" s="9">
        <v>1</v>
      </c>
      <c r="J121" s="20">
        <v>22</v>
      </c>
      <c r="K121" s="9">
        <v>7.333333333333333</v>
      </c>
      <c r="L121" s="20">
        <v>0</v>
      </c>
      <c r="M121" s="9">
        <v>0</v>
      </c>
      <c r="N121" s="20">
        <v>0</v>
      </c>
      <c r="O121" s="9">
        <v>0</v>
      </c>
      <c r="P121" s="20">
        <v>0</v>
      </c>
      <c r="Q121" s="9">
        <v>0</v>
      </c>
      <c r="R121" s="20">
        <v>0</v>
      </c>
      <c r="S121" s="9">
        <v>0</v>
      </c>
    </row>
    <row r="122" spans="4:19" x14ac:dyDescent="0.25">
      <c r="D122" s="8" t="s">
        <v>586</v>
      </c>
      <c r="E122" s="20">
        <v>3</v>
      </c>
      <c r="F122" s="20">
        <v>3</v>
      </c>
      <c r="G122" s="9">
        <v>1</v>
      </c>
      <c r="H122" s="20">
        <v>2</v>
      </c>
      <c r="I122" s="9">
        <v>0.66666666666666663</v>
      </c>
      <c r="J122" s="20">
        <v>8</v>
      </c>
      <c r="K122" s="9">
        <v>4</v>
      </c>
      <c r="L122" s="20">
        <v>0</v>
      </c>
      <c r="M122" s="9">
        <v>0</v>
      </c>
      <c r="N122" s="20">
        <v>0</v>
      </c>
      <c r="O122" s="9">
        <v>0</v>
      </c>
      <c r="P122" s="20">
        <v>0</v>
      </c>
      <c r="Q122" s="9">
        <v>0</v>
      </c>
      <c r="R122" s="20">
        <v>0</v>
      </c>
      <c r="S122" s="9">
        <v>0</v>
      </c>
    </row>
    <row r="123" spans="4:19" x14ac:dyDescent="0.25">
      <c r="D123" s="7" t="s">
        <v>576</v>
      </c>
      <c r="E123" s="20">
        <v>25</v>
      </c>
      <c r="F123" s="20">
        <v>24</v>
      </c>
      <c r="G123" s="9">
        <v>0.96</v>
      </c>
      <c r="H123" s="20">
        <v>22</v>
      </c>
      <c r="I123" s="9">
        <v>0.91666666666666663</v>
      </c>
      <c r="J123" s="20">
        <v>1</v>
      </c>
      <c r="K123" s="9">
        <v>4.5454545454545456E-2</v>
      </c>
      <c r="L123" s="20">
        <v>0</v>
      </c>
      <c r="M123" s="9">
        <v>0</v>
      </c>
      <c r="N123" s="20">
        <v>0</v>
      </c>
      <c r="O123" s="9">
        <v>0</v>
      </c>
      <c r="P123" s="20">
        <v>1</v>
      </c>
      <c r="Q123" s="9">
        <v>4.1666666666666664E-2</v>
      </c>
      <c r="R123" s="20">
        <v>0</v>
      </c>
      <c r="S123" s="9">
        <v>0</v>
      </c>
    </row>
    <row r="124" spans="4:19" x14ac:dyDescent="0.25">
      <c r="D124" s="8" t="s">
        <v>577</v>
      </c>
      <c r="E124" s="20">
        <v>7</v>
      </c>
      <c r="F124" s="20">
        <v>6</v>
      </c>
      <c r="G124" s="9">
        <v>0.8571428571428571</v>
      </c>
      <c r="H124" s="20">
        <v>5</v>
      </c>
      <c r="I124" s="9">
        <v>0.83333333333333337</v>
      </c>
      <c r="J124" s="20">
        <v>0</v>
      </c>
      <c r="K124" s="9">
        <v>0</v>
      </c>
      <c r="L124" s="20">
        <v>0</v>
      </c>
      <c r="M124" s="9">
        <v>0</v>
      </c>
      <c r="N124" s="20">
        <v>0</v>
      </c>
      <c r="O124" s="9">
        <v>0</v>
      </c>
      <c r="P124" s="20">
        <v>1</v>
      </c>
      <c r="Q124" s="9">
        <v>0.16666666666666666</v>
      </c>
      <c r="R124" s="20">
        <v>0</v>
      </c>
      <c r="S124" s="9">
        <v>0</v>
      </c>
    </row>
    <row r="125" spans="4:19" x14ac:dyDescent="0.25">
      <c r="D125" s="8" t="s">
        <v>587</v>
      </c>
      <c r="E125" s="20">
        <v>7</v>
      </c>
      <c r="F125" s="20">
        <v>7</v>
      </c>
      <c r="G125" s="9">
        <v>1</v>
      </c>
      <c r="H125" s="20">
        <v>7</v>
      </c>
      <c r="I125" s="9">
        <v>1</v>
      </c>
      <c r="J125" s="20">
        <v>0</v>
      </c>
      <c r="K125" s="9">
        <v>0</v>
      </c>
      <c r="L125" s="20">
        <v>0</v>
      </c>
      <c r="M125" s="9">
        <v>0</v>
      </c>
      <c r="N125" s="20">
        <v>0</v>
      </c>
      <c r="O125" s="9">
        <v>0</v>
      </c>
      <c r="P125" s="20">
        <v>0</v>
      </c>
      <c r="Q125" s="9">
        <v>0</v>
      </c>
      <c r="R125" s="20">
        <v>0</v>
      </c>
      <c r="S125" s="9">
        <v>0</v>
      </c>
    </row>
    <row r="126" spans="4:19" x14ac:dyDescent="0.25">
      <c r="D126" s="8" t="s">
        <v>593</v>
      </c>
      <c r="E126" s="20">
        <v>11</v>
      </c>
      <c r="F126" s="20">
        <v>11</v>
      </c>
      <c r="G126" s="9">
        <v>1</v>
      </c>
      <c r="H126" s="20">
        <v>10</v>
      </c>
      <c r="I126" s="9">
        <v>0.90909090909090906</v>
      </c>
      <c r="J126" s="20">
        <v>1</v>
      </c>
      <c r="K126" s="9">
        <v>0.1</v>
      </c>
      <c r="L126" s="20">
        <v>0</v>
      </c>
      <c r="M126" s="9">
        <v>0</v>
      </c>
      <c r="N126" s="20">
        <v>0</v>
      </c>
      <c r="O126" s="9">
        <v>0</v>
      </c>
      <c r="P126" s="20">
        <v>0</v>
      </c>
      <c r="Q126" s="9">
        <v>0</v>
      </c>
      <c r="R126" s="20">
        <v>0</v>
      </c>
      <c r="S126" s="9">
        <v>0</v>
      </c>
    </row>
    <row r="127" spans="4:19" x14ac:dyDescent="0.25">
      <c r="D127" s="7" t="s">
        <v>452</v>
      </c>
      <c r="E127" s="20">
        <v>22</v>
      </c>
      <c r="F127" s="20">
        <v>20</v>
      </c>
      <c r="G127" s="9">
        <v>0.90909090909090906</v>
      </c>
      <c r="H127" s="20">
        <v>19</v>
      </c>
      <c r="I127" s="9">
        <v>0.95</v>
      </c>
      <c r="J127" s="20">
        <v>0</v>
      </c>
      <c r="K127" s="9">
        <v>0</v>
      </c>
      <c r="L127" s="20">
        <v>0</v>
      </c>
      <c r="M127" s="9">
        <v>0</v>
      </c>
      <c r="N127" s="20">
        <v>1</v>
      </c>
      <c r="O127" s="9">
        <v>0.05</v>
      </c>
      <c r="P127" s="20">
        <v>1</v>
      </c>
      <c r="Q127" s="9">
        <v>0.05</v>
      </c>
      <c r="R127" s="20">
        <v>0</v>
      </c>
      <c r="S127" s="9">
        <v>0</v>
      </c>
    </row>
    <row r="128" spans="4:19" x14ac:dyDescent="0.25">
      <c r="D128" s="8" t="s">
        <v>558</v>
      </c>
      <c r="E128" s="20">
        <v>1</v>
      </c>
      <c r="F128" s="20">
        <v>0</v>
      </c>
      <c r="G128" s="9">
        <v>0</v>
      </c>
      <c r="H128" s="20">
        <v>0</v>
      </c>
      <c r="I128" s="9">
        <v>0</v>
      </c>
      <c r="J128" s="20">
        <v>0</v>
      </c>
      <c r="K128" s="9">
        <v>0</v>
      </c>
      <c r="L128" s="20">
        <v>0</v>
      </c>
      <c r="M128" s="9">
        <v>0</v>
      </c>
      <c r="N128" s="20">
        <v>1</v>
      </c>
      <c r="O128" s="9">
        <v>0</v>
      </c>
      <c r="P128" s="20">
        <v>0</v>
      </c>
      <c r="Q128" s="9">
        <v>0</v>
      </c>
      <c r="R128" s="20">
        <v>0</v>
      </c>
      <c r="S128" s="9">
        <v>0</v>
      </c>
    </row>
    <row r="129" spans="4:19" x14ac:dyDescent="0.25">
      <c r="D129" s="8" t="s">
        <v>564</v>
      </c>
      <c r="E129" s="20">
        <v>5</v>
      </c>
      <c r="F129" s="20">
        <v>5</v>
      </c>
      <c r="G129" s="9">
        <v>1</v>
      </c>
      <c r="H129" s="20">
        <v>4</v>
      </c>
      <c r="I129" s="9">
        <v>0.8</v>
      </c>
      <c r="J129" s="20">
        <v>0</v>
      </c>
      <c r="K129" s="9">
        <v>0</v>
      </c>
      <c r="L129" s="20">
        <v>0</v>
      </c>
      <c r="M129" s="9">
        <v>0</v>
      </c>
      <c r="N129" s="20">
        <v>0</v>
      </c>
      <c r="O129" s="9">
        <v>0</v>
      </c>
      <c r="P129" s="20">
        <v>0</v>
      </c>
      <c r="Q129" s="9">
        <v>0</v>
      </c>
      <c r="R129" s="20">
        <v>0</v>
      </c>
      <c r="S129" s="9">
        <v>0</v>
      </c>
    </row>
    <row r="130" spans="4:19" x14ac:dyDescent="0.25">
      <c r="D130" s="8" t="s">
        <v>566</v>
      </c>
      <c r="E130" s="20">
        <v>0</v>
      </c>
      <c r="F130" s="20">
        <v>0</v>
      </c>
      <c r="G130" s="9">
        <v>0</v>
      </c>
      <c r="H130" s="20">
        <v>0</v>
      </c>
      <c r="I130" s="9">
        <v>0</v>
      </c>
      <c r="J130" s="20">
        <v>0</v>
      </c>
      <c r="K130" s="9">
        <v>0</v>
      </c>
      <c r="L130" s="20">
        <v>0</v>
      </c>
      <c r="M130" s="9">
        <v>0</v>
      </c>
      <c r="N130" s="20">
        <v>0</v>
      </c>
      <c r="O130" s="9">
        <v>0</v>
      </c>
      <c r="P130" s="20">
        <v>0</v>
      </c>
      <c r="Q130" s="9">
        <v>0</v>
      </c>
      <c r="R130" s="20">
        <v>0</v>
      </c>
      <c r="S130" s="9">
        <v>0</v>
      </c>
    </row>
    <row r="131" spans="4:19" x14ac:dyDescent="0.25">
      <c r="D131" s="8" t="s">
        <v>453</v>
      </c>
      <c r="E131" s="20">
        <v>0</v>
      </c>
      <c r="F131" s="20">
        <v>0</v>
      </c>
      <c r="G131" s="9">
        <v>0</v>
      </c>
      <c r="H131" s="20">
        <v>0</v>
      </c>
      <c r="I131" s="9">
        <v>0</v>
      </c>
      <c r="J131" s="20">
        <v>0</v>
      </c>
      <c r="K131" s="9">
        <v>0</v>
      </c>
      <c r="L131" s="20">
        <v>0</v>
      </c>
      <c r="M131" s="9">
        <v>0</v>
      </c>
      <c r="N131" s="20">
        <v>0</v>
      </c>
      <c r="O131" s="9">
        <v>0</v>
      </c>
      <c r="P131" s="20">
        <v>0</v>
      </c>
      <c r="Q131" s="9">
        <v>0</v>
      </c>
      <c r="R131" s="20">
        <v>0</v>
      </c>
      <c r="S131" s="9">
        <v>0</v>
      </c>
    </row>
    <row r="132" spans="4:19" x14ac:dyDescent="0.25">
      <c r="D132" s="8" t="s">
        <v>568</v>
      </c>
      <c r="E132" s="20">
        <v>0</v>
      </c>
      <c r="F132" s="20">
        <v>0</v>
      </c>
      <c r="G132" s="9">
        <v>0</v>
      </c>
      <c r="H132" s="20">
        <v>0</v>
      </c>
      <c r="I132" s="9">
        <v>0</v>
      </c>
      <c r="J132" s="20">
        <v>0</v>
      </c>
      <c r="K132" s="9">
        <v>0</v>
      </c>
      <c r="L132" s="20">
        <v>0</v>
      </c>
      <c r="M132" s="9">
        <v>0</v>
      </c>
      <c r="N132" s="20">
        <v>0</v>
      </c>
      <c r="O132" s="9">
        <v>0</v>
      </c>
      <c r="P132" s="20">
        <v>0</v>
      </c>
      <c r="Q132" s="9">
        <v>0</v>
      </c>
      <c r="R132" s="20">
        <v>0</v>
      </c>
      <c r="S132" s="9">
        <v>0</v>
      </c>
    </row>
    <row r="133" spans="4:19" x14ac:dyDescent="0.25">
      <c r="D133" s="8" t="s">
        <v>571</v>
      </c>
      <c r="E133" s="20">
        <v>4</v>
      </c>
      <c r="F133" s="20">
        <v>4</v>
      </c>
      <c r="G133" s="9">
        <v>1</v>
      </c>
      <c r="H133" s="20">
        <v>4</v>
      </c>
      <c r="I133" s="9">
        <v>1</v>
      </c>
      <c r="J133" s="20">
        <v>0</v>
      </c>
      <c r="K133" s="9">
        <v>0</v>
      </c>
      <c r="L133" s="20">
        <v>0</v>
      </c>
      <c r="M133" s="9">
        <v>0</v>
      </c>
      <c r="N133" s="20">
        <v>0</v>
      </c>
      <c r="O133" s="9">
        <v>0</v>
      </c>
      <c r="P133" s="20">
        <v>0</v>
      </c>
      <c r="Q133" s="9">
        <v>0</v>
      </c>
      <c r="R133" s="20">
        <v>0</v>
      </c>
      <c r="S133" s="9">
        <v>0</v>
      </c>
    </row>
    <row r="134" spans="4:19" x14ac:dyDescent="0.25">
      <c r="D134" s="8" t="s">
        <v>573</v>
      </c>
      <c r="E134" s="20">
        <v>0</v>
      </c>
      <c r="F134" s="20">
        <v>0</v>
      </c>
      <c r="G134" s="9">
        <v>0</v>
      </c>
      <c r="H134" s="20">
        <v>0</v>
      </c>
      <c r="I134" s="9">
        <v>0</v>
      </c>
      <c r="J134" s="20">
        <v>0</v>
      </c>
      <c r="K134" s="9">
        <v>0</v>
      </c>
      <c r="L134" s="20">
        <v>0</v>
      </c>
      <c r="M134" s="9">
        <v>0</v>
      </c>
      <c r="N134" s="20">
        <v>0</v>
      </c>
      <c r="O134" s="9">
        <v>0</v>
      </c>
      <c r="P134" s="20">
        <v>0</v>
      </c>
      <c r="Q134" s="9">
        <v>0</v>
      </c>
      <c r="R134" s="20">
        <v>0</v>
      </c>
      <c r="S134" s="9">
        <v>0</v>
      </c>
    </row>
    <row r="135" spans="4:19" x14ac:dyDescent="0.25">
      <c r="D135" s="8" t="s">
        <v>456</v>
      </c>
      <c r="E135" s="20">
        <v>1</v>
      </c>
      <c r="F135" s="20">
        <v>1</v>
      </c>
      <c r="G135" s="9">
        <v>1</v>
      </c>
      <c r="H135" s="20">
        <v>1</v>
      </c>
      <c r="I135" s="9">
        <v>1</v>
      </c>
      <c r="J135" s="20">
        <v>0</v>
      </c>
      <c r="K135" s="9">
        <v>0</v>
      </c>
      <c r="L135" s="20">
        <v>0</v>
      </c>
      <c r="M135" s="9">
        <v>0</v>
      </c>
      <c r="N135" s="20">
        <v>0</v>
      </c>
      <c r="O135" s="9">
        <v>0</v>
      </c>
      <c r="P135" s="20">
        <v>0</v>
      </c>
      <c r="Q135" s="9">
        <v>0</v>
      </c>
      <c r="R135" s="20">
        <v>0</v>
      </c>
      <c r="S135" s="9">
        <v>0</v>
      </c>
    </row>
    <row r="136" spans="4:19" x14ac:dyDescent="0.25">
      <c r="D136" s="8" t="s">
        <v>574</v>
      </c>
      <c r="E136" s="20">
        <v>3</v>
      </c>
      <c r="F136" s="20">
        <v>3</v>
      </c>
      <c r="G136" s="9">
        <v>1</v>
      </c>
      <c r="H136" s="20">
        <v>3</v>
      </c>
      <c r="I136" s="9">
        <v>1</v>
      </c>
      <c r="J136" s="20">
        <v>0</v>
      </c>
      <c r="K136" s="9">
        <v>0</v>
      </c>
      <c r="L136" s="20">
        <v>0</v>
      </c>
      <c r="M136" s="9">
        <v>0</v>
      </c>
      <c r="N136" s="20">
        <v>0</v>
      </c>
      <c r="O136" s="9">
        <v>0</v>
      </c>
      <c r="P136" s="20">
        <v>0</v>
      </c>
      <c r="Q136" s="9">
        <v>0</v>
      </c>
      <c r="R136" s="20">
        <v>0</v>
      </c>
      <c r="S136" s="9">
        <v>0</v>
      </c>
    </row>
    <row r="137" spans="4:19" x14ac:dyDescent="0.25">
      <c r="D137" s="8" t="s">
        <v>578</v>
      </c>
      <c r="E137" s="20">
        <v>1</v>
      </c>
      <c r="F137" s="20">
        <v>1</v>
      </c>
      <c r="G137" s="9">
        <v>1</v>
      </c>
      <c r="H137" s="20">
        <v>1</v>
      </c>
      <c r="I137" s="9">
        <v>1</v>
      </c>
      <c r="J137" s="20">
        <v>0</v>
      </c>
      <c r="K137" s="9">
        <v>0</v>
      </c>
      <c r="L137" s="20">
        <v>0</v>
      </c>
      <c r="M137" s="9">
        <v>0</v>
      </c>
      <c r="N137" s="20">
        <v>0</v>
      </c>
      <c r="O137" s="9">
        <v>0</v>
      </c>
      <c r="P137" s="20">
        <v>0</v>
      </c>
      <c r="Q137" s="9">
        <v>0</v>
      </c>
      <c r="R137" s="20">
        <v>0</v>
      </c>
      <c r="S137" s="9">
        <v>0</v>
      </c>
    </row>
    <row r="138" spans="4:19" x14ac:dyDescent="0.25">
      <c r="D138" s="8" t="s">
        <v>579</v>
      </c>
      <c r="E138" s="20">
        <v>2</v>
      </c>
      <c r="F138" s="20">
        <v>2</v>
      </c>
      <c r="G138" s="9">
        <v>1</v>
      </c>
      <c r="H138" s="20">
        <v>2</v>
      </c>
      <c r="I138" s="9">
        <v>1</v>
      </c>
      <c r="J138" s="20">
        <v>0</v>
      </c>
      <c r="K138" s="9">
        <v>0</v>
      </c>
      <c r="L138" s="20">
        <v>0</v>
      </c>
      <c r="M138" s="9">
        <v>0</v>
      </c>
      <c r="N138" s="20">
        <v>0</v>
      </c>
      <c r="O138" s="9">
        <v>0</v>
      </c>
      <c r="P138" s="20">
        <v>0</v>
      </c>
      <c r="Q138" s="9">
        <v>0</v>
      </c>
      <c r="R138" s="20">
        <v>0</v>
      </c>
      <c r="S138" s="9">
        <v>0</v>
      </c>
    </row>
    <row r="139" spans="4:19" x14ac:dyDescent="0.25">
      <c r="D139" s="8" t="s">
        <v>457</v>
      </c>
      <c r="E139" s="20">
        <v>1</v>
      </c>
      <c r="F139" s="20">
        <v>0</v>
      </c>
      <c r="G139" s="9">
        <v>0</v>
      </c>
      <c r="H139" s="20">
        <v>0</v>
      </c>
      <c r="I139" s="9">
        <v>0</v>
      </c>
      <c r="J139" s="20">
        <v>0</v>
      </c>
      <c r="K139" s="9">
        <v>0</v>
      </c>
      <c r="L139" s="20">
        <v>0</v>
      </c>
      <c r="M139" s="9">
        <v>0</v>
      </c>
      <c r="N139" s="20">
        <v>0</v>
      </c>
      <c r="O139" s="9">
        <v>0</v>
      </c>
      <c r="P139" s="20">
        <v>1</v>
      </c>
      <c r="Q139" s="9">
        <v>0</v>
      </c>
      <c r="R139" s="20">
        <v>0</v>
      </c>
      <c r="S139" s="9">
        <v>0</v>
      </c>
    </row>
    <row r="140" spans="4:19" x14ac:dyDescent="0.25">
      <c r="D140" s="8" t="s">
        <v>585</v>
      </c>
      <c r="E140" s="20">
        <v>3</v>
      </c>
      <c r="F140" s="20">
        <v>3</v>
      </c>
      <c r="G140" s="9">
        <v>1</v>
      </c>
      <c r="H140" s="20">
        <v>3</v>
      </c>
      <c r="I140" s="9">
        <v>1</v>
      </c>
      <c r="J140" s="20">
        <v>0</v>
      </c>
      <c r="K140" s="9">
        <v>0</v>
      </c>
      <c r="L140" s="20">
        <v>0</v>
      </c>
      <c r="M140" s="9">
        <v>0</v>
      </c>
      <c r="N140" s="20">
        <v>0</v>
      </c>
      <c r="O140" s="9">
        <v>0</v>
      </c>
      <c r="P140" s="20">
        <v>0</v>
      </c>
      <c r="Q140" s="9">
        <v>0</v>
      </c>
      <c r="R140" s="20">
        <v>0</v>
      </c>
      <c r="S140" s="9">
        <v>0</v>
      </c>
    </row>
    <row r="141" spans="4:19" x14ac:dyDescent="0.25">
      <c r="D141" s="8" t="s">
        <v>588</v>
      </c>
      <c r="E141" s="20">
        <v>1</v>
      </c>
      <c r="F141" s="20">
        <v>1</v>
      </c>
      <c r="G141" s="9">
        <v>1</v>
      </c>
      <c r="H141" s="20">
        <v>1</v>
      </c>
      <c r="I141" s="9">
        <v>1</v>
      </c>
      <c r="J141" s="20">
        <v>0</v>
      </c>
      <c r="K141" s="9">
        <v>0</v>
      </c>
      <c r="L141" s="20">
        <v>0</v>
      </c>
      <c r="M141" s="9">
        <v>0</v>
      </c>
      <c r="N141" s="20">
        <v>0</v>
      </c>
      <c r="O141" s="9">
        <v>0</v>
      </c>
      <c r="P141" s="20">
        <v>0</v>
      </c>
      <c r="Q141" s="9">
        <v>0</v>
      </c>
      <c r="R141" s="20">
        <v>0</v>
      </c>
      <c r="S141" s="9">
        <v>0</v>
      </c>
    </row>
    <row r="142" spans="4:19" x14ac:dyDescent="0.25">
      <c r="D142" s="7" t="s">
        <v>454</v>
      </c>
      <c r="E142" s="20">
        <v>43</v>
      </c>
      <c r="F142" s="20">
        <v>41</v>
      </c>
      <c r="G142" s="9">
        <v>0.95348837209302328</v>
      </c>
      <c r="H142" s="20">
        <v>39</v>
      </c>
      <c r="I142" s="9">
        <v>0.95121951219512191</v>
      </c>
      <c r="J142" s="20">
        <v>3</v>
      </c>
      <c r="K142" s="9">
        <v>7.6923076923076927E-2</v>
      </c>
      <c r="L142" s="20">
        <v>0</v>
      </c>
      <c r="M142" s="9">
        <v>0</v>
      </c>
      <c r="N142" s="20">
        <v>2</v>
      </c>
      <c r="O142" s="9">
        <v>4.878048780487805E-2</v>
      </c>
      <c r="P142" s="20">
        <v>0</v>
      </c>
      <c r="Q142" s="9">
        <v>0</v>
      </c>
      <c r="R142" s="20">
        <v>0</v>
      </c>
      <c r="S142" s="9">
        <v>0</v>
      </c>
    </row>
    <row r="143" spans="4:19" x14ac:dyDescent="0.25">
      <c r="D143" s="8" t="s">
        <v>559</v>
      </c>
      <c r="E143" s="20">
        <v>4</v>
      </c>
      <c r="F143" s="20">
        <v>2</v>
      </c>
      <c r="G143" s="9">
        <v>0.5</v>
      </c>
      <c r="H143" s="20">
        <v>2</v>
      </c>
      <c r="I143" s="9">
        <v>1</v>
      </c>
      <c r="J143" s="20">
        <v>0</v>
      </c>
      <c r="K143" s="9">
        <v>0</v>
      </c>
      <c r="L143" s="20">
        <v>0</v>
      </c>
      <c r="M143" s="9">
        <v>0</v>
      </c>
      <c r="N143" s="20">
        <v>2</v>
      </c>
      <c r="O143" s="9">
        <v>1</v>
      </c>
      <c r="P143" s="20">
        <v>0</v>
      </c>
      <c r="Q143" s="9">
        <v>0</v>
      </c>
      <c r="R143" s="20">
        <v>0</v>
      </c>
      <c r="S143" s="9">
        <v>0</v>
      </c>
    </row>
    <row r="144" spans="4:19" x14ac:dyDescent="0.25">
      <c r="D144" s="8" t="s">
        <v>560</v>
      </c>
      <c r="E144" s="20">
        <v>3</v>
      </c>
      <c r="F144" s="20">
        <v>3</v>
      </c>
      <c r="G144" s="9">
        <v>1</v>
      </c>
      <c r="H144" s="20">
        <v>3</v>
      </c>
      <c r="I144" s="9">
        <v>1</v>
      </c>
      <c r="J144" s="20">
        <v>0</v>
      </c>
      <c r="K144" s="9">
        <v>0</v>
      </c>
      <c r="L144" s="20">
        <v>0</v>
      </c>
      <c r="M144" s="9">
        <v>0</v>
      </c>
      <c r="N144" s="20">
        <v>0</v>
      </c>
      <c r="O144" s="9">
        <v>0</v>
      </c>
      <c r="P144" s="20">
        <v>0</v>
      </c>
      <c r="Q144" s="9">
        <v>0</v>
      </c>
      <c r="R144" s="20">
        <v>0</v>
      </c>
      <c r="S144" s="9">
        <v>0</v>
      </c>
    </row>
    <row r="145" spans="4:19" x14ac:dyDescent="0.25">
      <c r="D145" s="8" t="s">
        <v>567</v>
      </c>
      <c r="E145" s="20">
        <v>10</v>
      </c>
      <c r="F145" s="20">
        <v>10</v>
      </c>
      <c r="G145" s="9">
        <v>1</v>
      </c>
      <c r="H145" s="20">
        <v>10</v>
      </c>
      <c r="I145" s="9">
        <v>1</v>
      </c>
      <c r="J145" s="20">
        <v>2</v>
      </c>
      <c r="K145" s="9">
        <v>0.2</v>
      </c>
      <c r="L145" s="20">
        <v>0</v>
      </c>
      <c r="M145" s="9">
        <v>0</v>
      </c>
      <c r="N145" s="20">
        <v>0</v>
      </c>
      <c r="O145" s="9">
        <v>0</v>
      </c>
      <c r="P145" s="20">
        <v>0</v>
      </c>
      <c r="Q145" s="9">
        <v>0</v>
      </c>
      <c r="R145" s="20">
        <v>0</v>
      </c>
      <c r="S145" s="9">
        <v>0</v>
      </c>
    </row>
    <row r="146" spans="4:19" x14ac:dyDescent="0.25">
      <c r="D146" s="8" t="s">
        <v>569</v>
      </c>
      <c r="E146" s="20">
        <v>2</v>
      </c>
      <c r="F146" s="20">
        <v>2</v>
      </c>
      <c r="G146" s="9">
        <v>1</v>
      </c>
      <c r="H146" s="20">
        <v>2</v>
      </c>
      <c r="I146" s="9">
        <v>1</v>
      </c>
      <c r="J146" s="20">
        <v>0</v>
      </c>
      <c r="K146" s="9">
        <v>0</v>
      </c>
      <c r="L146" s="20">
        <v>0</v>
      </c>
      <c r="M146" s="9">
        <v>0</v>
      </c>
      <c r="N146" s="20">
        <v>0</v>
      </c>
      <c r="O146" s="9">
        <v>0</v>
      </c>
      <c r="P146" s="20">
        <v>0</v>
      </c>
      <c r="Q146" s="9">
        <v>0</v>
      </c>
      <c r="R146" s="20">
        <v>0</v>
      </c>
      <c r="S146" s="9">
        <v>0</v>
      </c>
    </row>
    <row r="147" spans="4:19" x14ac:dyDescent="0.25">
      <c r="D147" s="8" t="s">
        <v>570</v>
      </c>
      <c r="E147" s="20">
        <v>2</v>
      </c>
      <c r="F147" s="20">
        <v>2</v>
      </c>
      <c r="G147" s="9">
        <v>1</v>
      </c>
      <c r="H147" s="20">
        <v>2</v>
      </c>
      <c r="I147" s="9">
        <v>1</v>
      </c>
      <c r="J147" s="20">
        <v>0</v>
      </c>
      <c r="K147" s="9">
        <v>0</v>
      </c>
      <c r="L147" s="20">
        <v>0</v>
      </c>
      <c r="M147" s="9">
        <v>0</v>
      </c>
      <c r="N147" s="20">
        <v>0</v>
      </c>
      <c r="O147" s="9">
        <v>0</v>
      </c>
      <c r="P147" s="20">
        <v>0</v>
      </c>
      <c r="Q147" s="9">
        <v>0</v>
      </c>
      <c r="R147" s="20">
        <v>0</v>
      </c>
      <c r="S147" s="9">
        <v>0</v>
      </c>
    </row>
    <row r="148" spans="4:19" x14ac:dyDescent="0.25">
      <c r="D148" s="8" t="s">
        <v>455</v>
      </c>
      <c r="E148" s="20">
        <v>2</v>
      </c>
      <c r="F148" s="20">
        <v>2</v>
      </c>
      <c r="G148" s="9">
        <v>1</v>
      </c>
      <c r="H148" s="20">
        <v>2</v>
      </c>
      <c r="I148" s="9">
        <v>1</v>
      </c>
      <c r="J148" s="20">
        <v>0</v>
      </c>
      <c r="K148" s="9">
        <v>0</v>
      </c>
      <c r="L148" s="20">
        <v>0</v>
      </c>
      <c r="M148" s="9">
        <v>0</v>
      </c>
      <c r="N148" s="20">
        <v>0</v>
      </c>
      <c r="O148" s="9">
        <v>0</v>
      </c>
      <c r="P148" s="20">
        <v>0</v>
      </c>
      <c r="Q148" s="9">
        <v>0</v>
      </c>
      <c r="R148" s="20">
        <v>0</v>
      </c>
      <c r="S148" s="9">
        <v>0</v>
      </c>
    </row>
    <row r="149" spans="4:19" x14ac:dyDescent="0.25">
      <c r="D149" s="8" t="s">
        <v>575</v>
      </c>
      <c r="E149" s="20">
        <v>7</v>
      </c>
      <c r="F149" s="20">
        <v>7</v>
      </c>
      <c r="G149" s="9">
        <v>1</v>
      </c>
      <c r="H149" s="20">
        <v>6</v>
      </c>
      <c r="I149" s="9">
        <v>0.8571428571428571</v>
      </c>
      <c r="J149" s="20">
        <v>0</v>
      </c>
      <c r="K149" s="9">
        <v>0</v>
      </c>
      <c r="L149" s="20">
        <v>0</v>
      </c>
      <c r="M149" s="9">
        <v>0</v>
      </c>
      <c r="N149" s="20">
        <v>0</v>
      </c>
      <c r="O149" s="9">
        <v>0</v>
      </c>
      <c r="P149" s="20">
        <v>0</v>
      </c>
      <c r="Q149" s="9">
        <v>0</v>
      </c>
      <c r="R149" s="20">
        <v>0</v>
      </c>
      <c r="S149" s="9">
        <v>0</v>
      </c>
    </row>
    <row r="150" spans="4:19" x14ac:dyDescent="0.25">
      <c r="D150" s="8" t="s">
        <v>580</v>
      </c>
      <c r="E150" s="20">
        <v>0</v>
      </c>
      <c r="F150" s="20">
        <v>0</v>
      </c>
      <c r="G150" s="9">
        <v>0</v>
      </c>
      <c r="H150" s="20">
        <v>0</v>
      </c>
      <c r="I150" s="9">
        <v>0</v>
      </c>
      <c r="J150" s="20">
        <v>0</v>
      </c>
      <c r="K150" s="9">
        <v>0</v>
      </c>
      <c r="L150" s="20">
        <v>0</v>
      </c>
      <c r="M150" s="9">
        <v>0</v>
      </c>
      <c r="N150" s="20">
        <v>0</v>
      </c>
      <c r="O150" s="9">
        <v>0</v>
      </c>
      <c r="P150" s="20">
        <v>0</v>
      </c>
      <c r="Q150" s="9">
        <v>0</v>
      </c>
      <c r="R150" s="20">
        <v>0</v>
      </c>
      <c r="S150" s="9">
        <v>0</v>
      </c>
    </row>
    <row r="151" spans="4:19" x14ac:dyDescent="0.25">
      <c r="D151" s="8" t="s">
        <v>583</v>
      </c>
      <c r="E151" s="20">
        <v>0</v>
      </c>
      <c r="F151" s="20">
        <v>0</v>
      </c>
      <c r="G151" s="9">
        <v>0</v>
      </c>
      <c r="H151" s="20">
        <v>0</v>
      </c>
      <c r="I151" s="9">
        <v>0</v>
      </c>
      <c r="J151" s="20">
        <v>0</v>
      </c>
      <c r="K151" s="9">
        <v>0</v>
      </c>
      <c r="L151" s="20">
        <v>0</v>
      </c>
      <c r="M151" s="9">
        <v>0</v>
      </c>
      <c r="N151" s="20">
        <v>0</v>
      </c>
      <c r="O151" s="9">
        <v>0</v>
      </c>
      <c r="P151" s="20">
        <v>0</v>
      </c>
      <c r="Q151" s="9">
        <v>0</v>
      </c>
      <c r="R151" s="20">
        <v>0</v>
      </c>
      <c r="S151" s="9">
        <v>0</v>
      </c>
    </row>
    <row r="152" spans="4:19" x14ac:dyDescent="0.25">
      <c r="D152" s="8" t="s">
        <v>584</v>
      </c>
      <c r="E152" s="20">
        <v>0</v>
      </c>
      <c r="F152" s="20">
        <v>0</v>
      </c>
      <c r="G152" s="9">
        <v>0</v>
      </c>
      <c r="H152" s="20">
        <v>0</v>
      </c>
      <c r="I152" s="9">
        <v>0</v>
      </c>
      <c r="J152" s="20">
        <v>0</v>
      </c>
      <c r="K152" s="9">
        <v>0</v>
      </c>
      <c r="L152" s="20">
        <v>0</v>
      </c>
      <c r="M152" s="9">
        <v>0</v>
      </c>
      <c r="N152" s="20">
        <v>0</v>
      </c>
      <c r="O152" s="9">
        <v>0</v>
      </c>
      <c r="P152" s="20">
        <v>0</v>
      </c>
      <c r="Q152" s="9">
        <v>0</v>
      </c>
      <c r="R152" s="20">
        <v>0</v>
      </c>
      <c r="S152" s="9">
        <v>0</v>
      </c>
    </row>
    <row r="153" spans="4:19" x14ac:dyDescent="0.25">
      <c r="D153" s="8" t="s">
        <v>589</v>
      </c>
      <c r="E153" s="20">
        <v>7</v>
      </c>
      <c r="F153" s="20">
        <v>7</v>
      </c>
      <c r="G153" s="9">
        <v>1</v>
      </c>
      <c r="H153" s="20">
        <v>6</v>
      </c>
      <c r="I153" s="9">
        <v>0.8571428571428571</v>
      </c>
      <c r="J153" s="20">
        <v>0</v>
      </c>
      <c r="K153" s="9">
        <v>0</v>
      </c>
      <c r="L153" s="20">
        <v>0</v>
      </c>
      <c r="M153" s="9">
        <v>0</v>
      </c>
      <c r="N153" s="20">
        <v>0</v>
      </c>
      <c r="O153" s="9">
        <v>0</v>
      </c>
      <c r="P153" s="20">
        <v>0</v>
      </c>
      <c r="Q153" s="9">
        <v>0</v>
      </c>
      <c r="R153" s="20">
        <v>0</v>
      </c>
      <c r="S153" s="9">
        <v>0</v>
      </c>
    </row>
    <row r="154" spans="4:19" x14ac:dyDescent="0.25">
      <c r="D154" s="8" t="s">
        <v>590</v>
      </c>
      <c r="E154" s="20">
        <v>3</v>
      </c>
      <c r="F154" s="20">
        <v>3</v>
      </c>
      <c r="G154" s="9">
        <v>1</v>
      </c>
      <c r="H154" s="20">
        <v>3</v>
      </c>
      <c r="I154" s="9">
        <v>1</v>
      </c>
      <c r="J154" s="20">
        <v>1</v>
      </c>
      <c r="K154" s="9">
        <v>0.33333333333333331</v>
      </c>
      <c r="L154" s="20">
        <v>0</v>
      </c>
      <c r="M154" s="9">
        <v>0</v>
      </c>
      <c r="N154" s="20">
        <v>0</v>
      </c>
      <c r="O154" s="9">
        <v>0</v>
      </c>
      <c r="P154" s="20">
        <v>0</v>
      </c>
      <c r="Q154" s="9">
        <v>0</v>
      </c>
      <c r="R154" s="20">
        <v>0</v>
      </c>
      <c r="S154" s="9">
        <v>0</v>
      </c>
    </row>
    <row r="155" spans="4:19" x14ac:dyDescent="0.25">
      <c r="D155" s="8" t="s">
        <v>591</v>
      </c>
      <c r="E155" s="20">
        <v>0</v>
      </c>
      <c r="F155" s="20">
        <v>0</v>
      </c>
      <c r="G155" s="9">
        <v>0</v>
      </c>
      <c r="H155" s="20">
        <v>0</v>
      </c>
      <c r="I155" s="9">
        <v>0</v>
      </c>
      <c r="J155" s="20">
        <v>0</v>
      </c>
      <c r="K155" s="9">
        <v>0</v>
      </c>
      <c r="L155" s="20">
        <v>0</v>
      </c>
      <c r="M155" s="9">
        <v>0</v>
      </c>
      <c r="N155" s="20">
        <v>0</v>
      </c>
      <c r="O155" s="9">
        <v>0</v>
      </c>
      <c r="P155" s="20">
        <v>0</v>
      </c>
      <c r="Q155" s="9">
        <v>0</v>
      </c>
      <c r="R155" s="20">
        <v>0</v>
      </c>
      <c r="S155" s="9">
        <v>0</v>
      </c>
    </row>
    <row r="156" spans="4:19" x14ac:dyDescent="0.25">
      <c r="D156" s="8" t="s">
        <v>592</v>
      </c>
      <c r="E156" s="20">
        <v>0</v>
      </c>
      <c r="F156" s="20">
        <v>0</v>
      </c>
      <c r="G156" s="9">
        <v>0</v>
      </c>
      <c r="H156" s="20">
        <v>0</v>
      </c>
      <c r="I156" s="9">
        <v>0</v>
      </c>
      <c r="J156" s="20">
        <v>0</v>
      </c>
      <c r="K156" s="9">
        <v>0</v>
      </c>
      <c r="L156" s="20">
        <v>0</v>
      </c>
      <c r="M156" s="9">
        <v>0</v>
      </c>
      <c r="N156" s="20">
        <v>0</v>
      </c>
      <c r="O156" s="9">
        <v>0</v>
      </c>
      <c r="P156" s="20">
        <v>0</v>
      </c>
      <c r="Q156" s="9">
        <v>0</v>
      </c>
      <c r="R156" s="20">
        <v>0</v>
      </c>
      <c r="S156" s="9">
        <v>0</v>
      </c>
    </row>
    <row r="157" spans="4:19" x14ac:dyDescent="0.25">
      <c r="D157" s="8" t="s">
        <v>594</v>
      </c>
      <c r="E157" s="20">
        <v>3</v>
      </c>
      <c r="F157" s="20">
        <v>3</v>
      </c>
      <c r="G157" s="9">
        <v>1</v>
      </c>
      <c r="H157" s="20">
        <v>3</v>
      </c>
      <c r="I157" s="9">
        <v>1</v>
      </c>
      <c r="J157" s="20">
        <v>0</v>
      </c>
      <c r="K157" s="9">
        <v>0</v>
      </c>
      <c r="L157" s="20">
        <v>0</v>
      </c>
      <c r="M157" s="9">
        <v>0</v>
      </c>
      <c r="N157" s="20">
        <v>0</v>
      </c>
      <c r="O157" s="9">
        <v>0</v>
      </c>
      <c r="P157" s="20">
        <v>0</v>
      </c>
      <c r="Q157" s="9">
        <v>0</v>
      </c>
      <c r="R157" s="20">
        <v>0</v>
      </c>
      <c r="S157" s="9">
        <v>0</v>
      </c>
    </row>
    <row r="158" spans="4:19" x14ac:dyDescent="0.25">
      <c r="D158" s="6" t="s">
        <v>405</v>
      </c>
      <c r="E158" s="20">
        <v>119</v>
      </c>
      <c r="F158" s="20">
        <v>108</v>
      </c>
      <c r="G158" s="9">
        <v>0.90756302521008403</v>
      </c>
      <c r="H158" s="20">
        <v>98</v>
      </c>
      <c r="I158" s="9">
        <v>0.90740740740740744</v>
      </c>
      <c r="J158" s="20">
        <v>66</v>
      </c>
      <c r="K158" s="9">
        <v>0.67346938775510201</v>
      </c>
      <c r="L158" s="20">
        <v>0</v>
      </c>
      <c r="M158" s="9">
        <v>0</v>
      </c>
      <c r="N158" s="20">
        <v>6</v>
      </c>
      <c r="O158" s="9">
        <v>5.5555555555555552E-2</v>
      </c>
      <c r="P158" s="20">
        <v>3</v>
      </c>
      <c r="Q158" s="9">
        <v>2.7777777777777776E-2</v>
      </c>
      <c r="R158" s="20">
        <v>0</v>
      </c>
      <c r="S158" s="9">
        <v>0</v>
      </c>
    </row>
    <row r="159" spans="4:19" x14ac:dyDescent="0.25">
      <c r="D159" s="6" t="s">
        <v>472</v>
      </c>
      <c r="E159" s="20">
        <v>100</v>
      </c>
      <c r="F159" s="20">
        <v>93</v>
      </c>
      <c r="G159" s="9">
        <v>0.93</v>
      </c>
      <c r="H159" s="20">
        <v>85</v>
      </c>
      <c r="I159" s="9">
        <v>0.91397849462365588</v>
      </c>
      <c r="J159" s="20">
        <v>159</v>
      </c>
      <c r="K159" s="9">
        <v>1.8705882352941177</v>
      </c>
      <c r="L159" s="20">
        <v>0</v>
      </c>
      <c r="M159" s="9">
        <v>0</v>
      </c>
      <c r="N159" s="20">
        <v>2</v>
      </c>
      <c r="O159" s="9">
        <v>2.1505376344086023E-2</v>
      </c>
      <c r="P159" s="20">
        <v>1</v>
      </c>
      <c r="Q159" s="9">
        <v>1.0752688172043012E-2</v>
      </c>
      <c r="R159" s="20">
        <v>0</v>
      </c>
      <c r="S159" s="9">
        <v>0</v>
      </c>
    </row>
    <row r="160" spans="4:19" x14ac:dyDescent="0.25">
      <c r="D160" s="7" t="s">
        <v>477</v>
      </c>
      <c r="E160" s="20">
        <v>18</v>
      </c>
      <c r="F160" s="20">
        <v>16</v>
      </c>
      <c r="G160" s="9">
        <v>0.88888888888888884</v>
      </c>
      <c r="H160" s="20">
        <v>15</v>
      </c>
      <c r="I160" s="9">
        <v>0.9375</v>
      </c>
      <c r="J160" s="20">
        <v>2</v>
      </c>
      <c r="K160" s="9">
        <v>0.13333333333333333</v>
      </c>
      <c r="L160" s="20">
        <v>0</v>
      </c>
      <c r="M160" s="9">
        <v>0</v>
      </c>
      <c r="N160" s="20">
        <v>1</v>
      </c>
      <c r="O160" s="9">
        <v>6.25E-2</v>
      </c>
      <c r="P160" s="20">
        <v>0</v>
      </c>
      <c r="Q160" s="9">
        <v>0</v>
      </c>
      <c r="R160" s="20">
        <v>0</v>
      </c>
      <c r="S160" s="9">
        <v>0</v>
      </c>
    </row>
    <row r="161" spans="4:19" x14ac:dyDescent="0.25">
      <c r="D161" s="8" t="s">
        <v>626</v>
      </c>
      <c r="E161" s="20">
        <v>0</v>
      </c>
      <c r="F161" s="20">
        <v>0</v>
      </c>
      <c r="G161" s="9">
        <v>0</v>
      </c>
      <c r="H161" s="20">
        <v>0</v>
      </c>
      <c r="I161" s="9">
        <v>0</v>
      </c>
      <c r="J161" s="20">
        <v>0</v>
      </c>
      <c r="K161" s="9">
        <v>0</v>
      </c>
      <c r="L161" s="20">
        <v>0</v>
      </c>
      <c r="M161" s="9">
        <v>0</v>
      </c>
      <c r="N161" s="20">
        <v>0</v>
      </c>
      <c r="O161" s="9">
        <v>0</v>
      </c>
      <c r="P161" s="20">
        <v>0</v>
      </c>
      <c r="Q161" s="9">
        <v>0</v>
      </c>
      <c r="R161" s="20">
        <v>0</v>
      </c>
      <c r="S161" s="9">
        <v>0</v>
      </c>
    </row>
    <row r="162" spans="4:19" x14ac:dyDescent="0.25">
      <c r="D162" s="8" t="s">
        <v>628</v>
      </c>
      <c r="E162" s="20">
        <v>1</v>
      </c>
      <c r="F162" s="20">
        <v>1</v>
      </c>
      <c r="G162" s="9">
        <v>1</v>
      </c>
      <c r="H162" s="20">
        <v>1</v>
      </c>
      <c r="I162" s="9">
        <v>1</v>
      </c>
      <c r="J162" s="20">
        <v>0</v>
      </c>
      <c r="K162" s="9">
        <v>0</v>
      </c>
      <c r="L162" s="20">
        <v>0</v>
      </c>
      <c r="M162" s="9">
        <v>0</v>
      </c>
      <c r="N162" s="20">
        <v>0</v>
      </c>
      <c r="O162" s="9">
        <v>0</v>
      </c>
      <c r="P162" s="20">
        <v>0</v>
      </c>
      <c r="Q162" s="9">
        <v>0</v>
      </c>
      <c r="R162" s="20">
        <v>0</v>
      </c>
      <c r="S162" s="9">
        <v>0</v>
      </c>
    </row>
    <row r="163" spans="4:19" x14ac:dyDescent="0.25">
      <c r="D163" s="8" t="s">
        <v>478</v>
      </c>
      <c r="E163" s="20">
        <v>7</v>
      </c>
      <c r="F163" s="20">
        <v>6</v>
      </c>
      <c r="G163" s="9">
        <v>0.8571428571428571</v>
      </c>
      <c r="H163" s="20">
        <v>6</v>
      </c>
      <c r="I163" s="9">
        <v>1</v>
      </c>
      <c r="J163" s="20">
        <v>2</v>
      </c>
      <c r="K163" s="9">
        <v>0.33333333333333331</v>
      </c>
      <c r="L163" s="20">
        <v>0</v>
      </c>
      <c r="M163" s="9">
        <v>0</v>
      </c>
      <c r="N163" s="20">
        <v>0</v>
      </c>
      <c r="O163" s="9">
        <v>0</v>
      </c>
      <c r="P163" s="20">
        <v>0</v>
      </c>
      <c r="Q163" s="9">
        <v>0</v>
      </c>
      <c r="R163" s="20">
        <v>0</v>
      </c>
      <c r="S163" s="9">
        <v>0</v>
      </c>
    </row>
    <row r="164" spans="4:19" x14ac:dyDescent="0.25">
      <c r="D164" s="8" t="s">
        <v>634</v>
      </c>
      <c r="E164" s="20">
        <v>5</v>
      </c>
      <c r="F164" s="20">
        <v>5</v>
      </c>
      <c r="G164" s="9">
        <v>1</v>
      </c>
      <c r="H164" s="20">
        <v>5</v>
      </c>
      <c r="I164" s="9">
        <v>1</v>
      </c>
      <c r="J164" s="20">
        <v>0</v>
      </c>
      <c r="K164" s="9">
        <v>0</v>
      </c>
      <c r="L164" s="20">
        <v>0</v>
      </c>
      <c r="M164" s="9">
        <v>0</v>
      </c>
      <c r="N164" s="20">
        <v>0</v>
      </c>
      <c r="O164" s="9">
        <v>0</v>
      </c>
      <c r="P164" s="20">
        <v>0</v>
      </c>
      <c r="Q164" s="9">
        <v>0</v>
      </c>
      <c r="R164" s="20">
        <v>0</v>
      </c>
      <c r="S164" s="9">
        <v>0</v>
      </c>
    </row>
    <row r="165" spans="4:19" x14ac:dyDescent="0.25">
      <c r="D165" s="8" t="s">
        <v>482</v>
      </c>
      <c r="E165" s="20">
        <v>5</v>
      </c>
      <c r="F165" s="20">
        <v>4</v>
      </c>
      <c r="G165" s="9">
        <v>0.8</v>
      </c>
      <c r="H165" s="20">
        <v>3</v>
      </c>
      <c r="I165" s="9">
        <v>0.75</v>
      </c>
      <c r="J165" s="20">
        <v>0</v>
      </c>
      <c r="K165" s="9">
        <v>0</v>
      </c>
      <c r="L165" s="20">
        <v>0</v>
      </c>
      <c r="M165" s="9">
        <v>0</v>
      </c>
      <c r="N165" s="20">
        <v>1</v>
      </c>
      <c r="O165" s="9">
        <v>0.25</v>
      </c>
      <c r="P165" s="20">
        <v>0</v>
      </c>
      <c r="Q165" s="9">
        <v>0</v>
      </c>
      <c r="R165" s="20">
        <v>0</v>
      </c>
      <c r="S165" s="9">
        <v>0</v>
      </c>
    </row>
    <row r="166" spans="4:19" x14ac:dyDescent="0.25">
      <c r="D166" s="8" t="s">
        <v>638</v>
      </c>
      <c r="E166" s="20">
        <v>0</v>
      </c>
      <c r="F166" s="20">
        <v>0</v>
      </c>
      <c r="G166" s="9">
        <v>0</v>
      </c>
      <c r="H166" s="20">
        <v>0</v>
      </c>
      <c r="I166" s="9">
        <v>0</v>
      </c>
      <c r="J166" s="20">
        <v>0</v>
      </c>
      <c r="K166" s="9">
        <v>0</v>
      </c>
      <c r="L166" s="20">
        <v>0</v>
      </c>
      <c r="M166" s="9">
        <v>0</v>
      </c>
      <c r="N166" s="20">
        <v>0</v>
      </c>
      <c r="O166" s="9">
        <v>0</v>
      </c>
      <c r="P166" s="20">
        <v>0</v>
      </c>
      <c r="Q166" s="9">
        <v>0</v>
      </c>
      <c r="R166" s="20">
        <v>0</v>
      </c>
      <c r="S166" s="9">
        <v>0</v>
      </c>
    </row>
    <row r="167" spans="4:19" x14ac:dyDescent="0.25">
      <c r="D167" s="8" t="s">
        <v>492</v>
      </c>
      <c r="E167" s="20">
        <v>0</v>
      </c>
      <c r="F167" s="20">
        <v>0</v>
      </c>
      <c r="G167" s="9">
        <v>0</v>
      </c>
      <c r="H167" s="20">
        <v>0</v>
      </c>
      <c r="I167" s="9">
        <v>0</v>
      </c>
      <c r="J167" s="20">
        <v>0</v>
      </c>
      <c r="K167" s="9">
        <v>0</v>
      </c>
      <c r="L167" s="20">
        <v>0</v>
      </c>
      <c r="M167" s="9">
        <v>0</v>
      </c>
      <c r="N167" s="20">
        <v>0</v>
      </c>
      <c r="O167" s="9">
        <v>0</v>
      </c>
      <c r="P167" s="20">
        <v>0</v>
      </c>
      <c r="Q167" s="9">
        <v>0</v>
      </c>
      <c r="R167" s="20">
        <v>0</v>
      </c>
      <c r="S167" s="9">
        <v>0</v>
      </c>
    </row>
    <row r="168" spans="4:19" x14ac:dyDescent="0.25">
      <c r="D168" s="8" t="s">
        <v>754</v>
      </c>
      <c r="E168" s="20"/>
      <c r="F168" s="20"/>
      <c r="G168" s="9">
        <v>0</v>
      </c>
      <c r="H168" s="20"/>
      <c r="I168" s="9">
        <v>0</v>
      </c>
      <c r="J168" s="20"/>
      <c r="K168" s="9">
        <v>0</v>
      </c>
      <c r="L168" s="20"/>
      <c r="M168" s="9">
        <v>0</v>
      </c>
      <c r="N168" s="20"/>
      <c r="O168" s="9">
        <v>0</v>
      </c>
      <c r="P168" s="20"/>
      <c r="Q168" s="9">
        <v>0</v>
      </c>
      <c r="R168" s="20"/>
      <c r="S168" s="9">
        <v>0</v>
      </c>
    </row>
    <row r="169" spans="4:19" x14ac:dyDescent="0.25">
      <c r="D169" s="7" t="s">
        <v>485</v>
      </c>
      <c r="E169" s="20">
        <v>13</v>
      </c>
      <c r="F169" s="20">
        <v>12</v>
      </c>
      <c r="G169" s="9">
        <v>0.92307692307692313</v>
      </c>
      <c r="H169" s="20">
        <v>10</v>
      </c>
      <c r="I169" s="9">
        <v>0.83333333333333337</v>
      </c>
      <c r="J169" s="20">
        <v>1</v>
      </c>
      <c r="K169" s="9">
        <v>0.1</v>
      </c>
      <c r="L169" s="20">
        <v>0</v>
      </c>
      <c r="M169" s="9">
        <v>0</v>
      </c>
      <c r="N169" s="20">
        <v>0</v>
      </c>
      <c r="O169" s="9">
        <v>0</v>
      </c>
      <c r="P169" s="20">
        <v>0</v>
      </c>
      <c r="Q169" s="9">
        <v>0</v>
      </c>
      <c r="R169" s="20">
        <v>0</v>
      </c>
      <c r="S169" s="9">
        <v>0</v>
      </c>
    </row>
    <row r="170" spans="4:19" x14ac:dyDescent="0.25">
      <c r="D170" s="8" t="s">
        <v>629</v>
      </c>
      <c r="E170" s="20">
        <v>2</v>
      </c>
      <c r="F170" s="20">
        <v>2</v>
      </c>
      <c r="G170" s="9">
        <v>1</v>
      </c>
      <c r="H170" s="20">
        <v>2</v>
      </c>
      <c r="I170" s="9">
        <v>1</v>
      </c>
      <c r="J170" s="20">
        <v>1</v>
      </c>
      <c r="K170" s="9">
        <v>0.5</v>
      </c>
      <c r="L170" s="20">
        <v>0</v>
      </c>
      <c r="M170" s="9">
        <v>0</v>
      </c>
      <c r="N170" s="20">
        <v>0</v>
      </c>
      <c r="O170" s="9">
        <v>0</v>
      </c>
      <c r="P170" s="20">
        <v>0</v>
      </c>
      <c r="Q170" s="9">
        <v>0</v>
      </c>
      <c r="R170" s="20">
        <v>0</v>
      </c>
      <c r="S170" s="9">
        <v>0</v>
      </c>
    </row>
    <row r="171" spans="4:19" x14ac:dyDescent="0.25">
      <c r="D171" s="8" t="s">
        <v>631</v>
      </c>
      <c r="E171" s="20">
        <v>0</v>
      </c>
      <c r="F171" s="20">
        <v>0</v>
      </c>
      <c r="G171" s="9">
        <v>0</v>
      </c>
      <c r="H171" s="20">
        <v>0</v>
      </c>
      <c r="I171" s="9">
        <v>0</v>
      </c>
      <c r="J171" s="20">
        <v>0</v>
      </c>
      <c r="K171" s="9">
        <v>0</v>
      </c>
      <c r="L171" s="20">
        <v>0</v>
      </c>
      <c r="M171" s="9">
        <v>0</v>
      </c>
      <c r="N171" s="20">
        <v>0</v>
      </c>
      <c r="O171" s="9">
        <v>0</v>
      </c>
      <c r="P171" s="20">
        <v>0</v>
      </c>
      <c r="Q171" s="9">
        <v>0</v>
      </c>
      <c r="R171" s="20">
        <v>0</v>
      </c>
      <c r="S171" s="9">
        <v>0</v>
      </c>
    </row>
    <row r="172" spans="4:19" x14ac:dyDescent="0.25">
      <c r="D172" s="8" t="s">
        <v>632</v>
      </c>
      <c r="E172" s="20">
        <v>5</v>
      </c>
      <c r="F172" s="20">
        <v>5</v>
      </c>
      <c r="G172" s="9">
        <v>1</v>
      </c>
      <c r="H172" s="20">
        <v>3</v>
      </c>
      <c r="I172" s="9">
        <v>0.6</v>
      </c>
      <c r="J172" s="20">
        <v>0</v>
      </c>
      <c r="K172" s="9">
        <v>0</v>
      </c>
      <c r="L172" s="20">
        <v>0</v>
      </c>
      <c r="M172" s="9">
        <v>0</v>
      </c>
      <c r="N172" s="20">
        <v>0</v>
      </c>
      <c r="O172" s="9">
        <v>0</v>
      </c>
      <c r="P172" s="20">
        <v>0</v>
      </c>
      <c r="Q172" s="9">
        <v>0</v>
      </c>
      <c r="R172" s="20">
        <v>0</v>
      </c>
      <c r="S172" s="9">
        <v>0</v>
      </c>
    </row>
    <row r="173" spans="4:19" x14ac:dyDescent="0.25">
      <c r="D173" s="8" t="s">
        <v>633</v>
      </c>
      <c r="E173" s="20">
        <v>0</v>
      </c>
      <c r="F173" s="20">
        <v>0</v>
      </c>
      <c r="G173" s="9">
        <v>0</v>
      </c>
      <c r="H173" s="20">
        <v>0</v>
      </c>
      <c r="I173" s="9">
        <v>0</v>
      </c>
      <c r="J173" s="20">
        <v>0</v>
      </c>
      <c r="K173" s="9">
        <v>0</v>
      </c>
      <c r="L173" s="20">
        <v>0</v>
      </c>
      <c r="M173" s="9">
        <v>0</v>
      </c>
      <c r="N173" s="20">
        <v>0</v>
      </c>
      <c r="O173" s="9">
        <v>0</v>
      </c>
      <c r="P173" s="20">
        <v>0</v>
      </c>
      <c r="Q173" s="9">
        <v>0</v>
      </c>
      <c r="R173" s="20">
        <v>0</v>
      </c>
      <c r="S173" s="9">
        <v>0</v>
      </c>
    </row>
    <row r="174" spans="4:19" x14ac:dyDescent="0.25">
      <c r="D174" s="8" t="s">
        <v>486</v>
      </c>
      <c r="E174" s="20">
        <v>1</v>
      </c>
      <c r="F174" s="20">
        <v>1</v>
      </c>
      <c r="G174" s="9">
        <v>1</v>
      </c>
      <c r="H174" s="20">
        <v>1</v>
      </c>
      <c r="I174" s="9">
        <v>1</v>
      </c>
      <c r="J174" s="20">
        <v>0</v>
      </c>
      <c r="K174" s="9">
        <v>0</v>
      </c>
      <c r="L174" s="20">
        <v>0</v>
      </c>
      <c r="M174" s="9">
        <v>0</v>
      </c>
      <c r="N174" s="20">
        <v>0</v>
      </c>
      <c r="O174" s="9">
        <v>0</v>
      </c>
      <c r="P174" s="20">
        <v>0</v>
      </c>
      <c r="Q174" s="9">
        <v>0</v>
      </c>
      <c r="R174" s="20">
        <v>0</v>
      </c>
      <c r="S174" s="9">
        <v>0</v>
      </c>
    </row>
    <row r="175" spans="4:19" x14ac:dyDescent="0.25">
      <c r="D175" s="8" t="s">
        <v>635</v>
      </c>
      <c r="E175" s="20">
        <v>4</v>
      </c>
      <c r="F175" s="20">
        <v>4</v>
      </c>
      <c r="G175" s="9">
        <v>1</v>
      </c>
      <c r="H175" s="20">
        <v>4</v>
      </c>
      <c r="I175" s="9">
        <v>1</v>
      </c>
      <c r="J175" s="20">
        <v>0</v>
      </c>
      <c r="K175" s="9">
        <v>0</v>
      </c>
      <c r="L175" s="20">
        <v>0</v>
      </c>
      <c r="M175" s="9">
        <v>0</v>
      </c>
      <c r="N175" s="20">
        <v>0</v>
      </c>
      <c r="O175" s="9">
        <v>0</v>
      </c>
      <c r="P175" s="20">
        <v>0</v>
      </c>
      <c r="Q175" s="9">
        <v>0</v>
      </c>
      <c r="R175" s="20">
        <v>0</v>
      </c>
      <c r="S175" s="9">
        <v>0</v>
      </c>
    </row>
    <row r="176" spans="4:19" x14ac:dyDescent="0.25">
      <c r="D176" s="8" t="s">
        <v>642</v>
      </c>
      <c r="E176" s="20">
        <v>1</v>
      </c>
      <c r="F176" s="20">
        <v>0</v>
      </c>
      <c r="G176" s="9">
        <v>0</v>
      </c>
      <c r="H176" s="20">
        <v>0</v>
      </c>
      <c r="I176" s="9">
        <v>0</v>
      </c>
      <c r="J176" s="20">
        <v>0</v>
      </c>
      <c r="K176" s="9">
        <v>0</v>
      </c>
      <c r="L176" s="20">
        <v>0</v>
      </c>
      <c r="M176" s="9">
        <v>0</v>
      </c>
      <c r="N176" s="20">
        <v>0</v>
      </c>
      <c r="O176" s="9">
        <v>0</v>
      </c>
      <c r="P176" s="20">
        <v>0</v>
      </c>
      <c r="Q176" s="9">
        <v>0</v>
      </c>
      <c r="R176" s="20">
        <v>0</v>
      </c>
      <c r="S176" s="9">
        <v>0</v>
      </c>
    </row>
    <row r="177" spans="4:19" x14ac:dyDescent="0.25">
      <c r="D177" s="7" t="s">
        <v>487</v>
      </c>
      <c r="E177" s="20">
        <v>13</v>
      </c>
      <c r="F177" s="20">
        <v>12</v>
      </c>
      <c r="G177" s="9">
        <v>0.92307692307692313</v>
      </c>
      <c r="H177" s="20">
        <v>11</v>
      </c>
      <c r="I177" s="9">
        <v>0.91666666666666663</v>
      </c>
      <c r="J177" s="20">
        <v>0</v>
      </c>
      <c r="K177" s="9">
        <v>0</v>
      </c>
      <c r="L177" s="20">
        <v>0</v>
      </c>
      <c r="M177" s="9">
        <v>0</v>
      </c>
      <c r="N177" s="20">
        <v>0</v>
      </c>
      <c r="O177" s="9">
        <v>0</v>
      </c>
      <c r="P177" s="20">
        <v>0</v>
      </c>
      <c r="Q177" s="9">
        <v>0</v>
      </c>
      <c r="R177" s="20">
        <v>0</v>
      </c>
      <c r="S177" s="9">
        <v>0</v>
      </c>
    </row>
    <row r="178" spans="4:19" x14ac:dyDescent="0.25">
      <c r="D178" s="8" t="s">
        <v>488</v>
      </c>
      <c r="E178" s="20">
        <v>7</v>
      </c>
      <c r="F178" s="20">
        <v>6</v>
      </c>
      <c r="G178" s="9">
        <v>0.8571428571428571</v>
      </c>
      <c r="H178" s="20">
        <v>6</v>
      </c>
      <c r="I178" s="9">
        <v>1</v>
      </c>
      <c r="J178" s="20">
        <v>0</v>
      </c>
      <c r="K178" s="9">
        <v>0</v>
      </c>
      <c r="L178" s="20">
        <v>0</v>
      </c>
      <c r="M178" s="9">
        <v>0</v>
      </c>
      <c r="N178" s="20">
        <v>0</v>
      </c>
      <c r="O178" s="9">
        <v>0</v>
      </c>
      <c r="P178" s="20">
        <v>0</v>
      </c>
      <c r="Q178" s="9">
        <v>0</v>
      </c>
      <c r="R178" s="20">
        <v>0</v>
      </c>
      <c r="S178" s="9">
        <v>0</v>
      </c>
    </row>
    <row r="179" spans="4:19" x14ac:dyDescent="0.25">
      <c r="D179" s="8" t="s">
        <v>489</v>
      </c>
      <c r="E179" s="20">
        <v>0</v>
      </c>
      <c r="F179" s="20">
        <v>0</v>
      </c>
      <c r="G179" s="9">
        <v>0</v>
      </c>
      <c r="H179" s="20">
        <v>0</v>
      </c>
      <c r="I179" s="9">
        <v>0</v>
      </c>
      <c r="J179" s="20">
        <v>0</v>
      </c>
      <c r="K179" s="9">
        <v>0</v>
      </c>
      <c r="L179" s="20">
        <v>0</v>
      </c>
      <c r="M179" s="9">
        <v>0</v>
      </c>
      <c r="N179" s="20">
        <v>0</v>
      </c>
      <c r="O179" s="9">
        <v>0</v>
      </c>
      <c r="P179" s="20">
        <v>0</v>
      </c>
      <c r="Q179" s="9">
        <v>0</v>
      </c>
      <c r="R179" s="20">
        <v>0</v>
      </c>
      <c r="S179" s="9">
        <v>0</v>
      </c>
    </row>
    <row r="180" spans="4:19" x14ac:dyDescent="0.25">
      <c r="D180" s="8" t="s">
        <v>493</v>
      </c>
      <c r="E180" s="20">
        <v>1</v>
      </c>
      <c r="F180" s="20">
        <v>1</v>
      </c>
      <c r="G180" s="9">
        <v>1</v>
      </c>
      <c r="H180" s="20">
        <v>1</v>
      </c>
      <c r="I180" s="9">
        <v>1</v>
      </c>
      <c r="J180" s="20">
        <v>0</v>
      </c>
      <c r="K180" s="9">
        <v>0</v>
      </c>
      <c r="L180" s="20">
        <v>0</v>
      </c>
      <c r="M180" s="9">
        <v>0</v>
      </c>
      <c r="N180" s="20">
        <v>0</v>
      </c>
      <c r="O180" s="9">
        <v>0</v>
      </c>
      <c r="P180" s="20">
        <v>0</v>
      </c>
      <c r="Q180" s="9">
        <v>0</v>
      </c>
      <c r="R180" s="20">
        <v>0</v>
      </c>
      <c r="S180" s="9">
        <v>0</v>
      </c>
    </row>
    <row r="181" spans="4:19" x14ac:dyDescent="0.25">
      <c r="D181" s="8" t="s">
        <v>752</v>
      </c>
      <c r="E181" s="20">
        <v>2</v>
      </c>
      <c r="F181" s="20">
        <v>2</v>
      </c>
      <c r="G181" s="9">
        <v>1</v>
      </c>
      <c r="H181" s="20">
        <v>1</v>
      </c>
      <c r="I181" s="9">
        <v>0.5</v>
      </c>
      <c r="J181" s="20"/>
      <c r="K181" s="9">
        <v>0</v>
      </c>
      <c r="L181" s="20"/>
      <c r="M181" s="9">
        <v>0</v>
      </c>
      <c r="N181" s="20"/>
      <c r="O181" s="9">
        <v>0</v>
      </c>
      <c r="P181" s="20"/>
      <c r="Q181" s="9">
        <v>0</v>
      </c>
      <c r="R181" s="20"/>
      <c r="S181" s="9">
        <v>0</v>
      </c>
    </row>
    <row r="182" spans="4:19" x14ac:dyDescent="0.25">
      <c r="D182" s="8" t="s">
        <v>753</v>
      </c>
      <c r="E182" s="20">
        <v>3</v>
      </c>
      <c r="F182" s="20">
        <v>3</v>
      </c>
      <c r="G182" s="9">
        <v>1</v>
      </c>
      <c r="H182" s="20">
        <v>3</v>
      </c>
      <c r="I182" s="9">
        <v>1</v>
      </c>
      <c r="J182" s="20"/>
      <c r="K182" s="9">
        <v>0</v>
      </c>
      <c r="L182" s="20"/>
      <c r="M182" s="9">
        <v>0</v>
      </c>
      <c r="N182" s="20"/>
      <c r="O182" s="9">
        <v>0</v>
      </c>
      <c r="P182" s="20"/>
      <c r="Q182" s="9">
        <v>0</v>
      </c>
      <c r="R182" s="20"/>
      <c r="S182" s="9">
        <v>0</v>
      </c>
    </row>
    <row r="183" spans="4:19" x14ac:dyDescent="0.25">
      <c r="D183" s="7" t="s">
        <v>479</v>
      </c>
      <c r="E183" s="20">
        <v>9</v>
      </c>
      <c r="F183" s="20">
        <v>8</v>
      </c>
      <c r="G183" s="9">
        <v>0.88888888888888884</v>
      </c>
      <c r="H183" s="20">
        <v>7</v>
      </c>
      <c r="I183" s="9">
        <v>0.875</v>
      </c>
      <c r="J183" s="20">
        <v>3</v>
      </c>
      <c r="K183" s="9">
        <v>0.42857142857142855</v>
      </c>
      <c r="L183" s="20">
        <v>0</v>
      </c>
      <c r="M183" s="9">
        <v>0</v>
      </c>
      <c r="N183" s="20">
        <v>1</v>
      </c>
      <c r="O183" s="9">
        <v>0.125</v>
      </c>
      <c r="P183" s="20">
        <v>0</v>
      </c>
      <c r="Q183" s="9">
        <v>0</v>
      </c>
      <c r="R183" s="20">
        <v>0</v>
      </c>
      <c r="S183" s="9">
        <v>0</v>
      </c>
    </row>
    <row r="184" spans="4:19" x14ac:dyDescent="0.25">
      <c r="D184" s="8" t="s">
        <v>480</v>
      </c>
      <c r="E184" s="20">
        <v>6</v>
      </c>
      <c r="F184" s="20">
        <v>5</v>
      </c>
      <c r="G184" s="9">
        <v>0.83333333333333337</v>
      </c>
      <c r="H184" s="20">
        <v>4</v>
      </c>
      <c r="I184" s="9">
        <v>0.8</v>
      </c>
      <c r="J184" s="20">
        <v>1</v>
      </c>
      <c r="K184" s="9">
        <v>0.25</v>
      </c>
      <c r="L184" s="20">
        <v>0</v>
      </c>
      <c r="M184" s="9">
        <v>0</v>
      </c>
      <c r="N184" s="20">
        <v>1</v>
      </c>
      <c r="O184" s="9">
        <v>0.2</v>
      </c>
      <c r="P184" s="20">
        <v>0</v>
      </c>
      <c r="Q184" s="9">
        <v>0</v>
      </c>
      <c r="R184" s="20">
        <v>0</v>
      </c>
      <c r="S184" s="9">
        <v>0</v>
      </c>
    </row>
    <row r="185" spans="4:19" x14ac:dyDescent="0.25">
      <c r="D185" s="8" t="s">
        <v>484</v>
      </c>
      <c r="E185" s="20">
        <v>1</v>
      </c>
      <c r="F185" s="20">
        <v>1</v>
      </c>
      <c r="G185" s="9">
        <v>1</v>
      </c>
      <c r="H185" s="20">
        <v>1</v>
      </c>
      <c r="I185" s="9">
        <v>1</v>
      </c>
      <c r="J185" s="20">
        <v>1</v>
      </c>
      <c r="K185" s="9">
        <v>1</v>
      </c>
      <c r="L185" s="20">
        <v>0</v>
      </c>
      <c r="M185" s="9">
        <v>0</v>
      </c>
      <c r="N185" s="20">
        <v>0</v>
      </c>
      <c r="O185" s="9">
        <v>0</v>
      </c>
      <c r="P185" s="20">
        <v>0</v>
      </c>
      <c r="Q185" s="9">
        <v>0</v>
      </c>
      <c r="R185" s="20">
        <v>0</v>
      </c>
      <c r="S185" s="9">
        <v>0</v>
      </c>
    </row>
    <row r="186" spans="4:19" x14ac:dyDescent="0.25">
      <c r="D186" s="8" t="s">
        <v>636</v>
      </c>
      <c r="E186" s="20">
        <v>2</v>
      </c>
      <c r="F186" s="20">
        <v>2</v>
      </c>
      <c r="G186" s="9">
        <v>1</v>
      </c>
      <c r="H186" s="20">
        <v>2</v>
      </c>
      <c r="I186" s="9">
        <v>1</v>
      </c>
      <c r="J186" s="20">
        <v>1</v>
      </c>
      <c r="K186" s="9">
        <v>0.5</v>
      </c>
      <c r="L186" s="20">
        <v>0</v>
      </c>
      <c r="M186" s="9">
        <v>0</v>
      </c>
      <c r="N186" s="20">
        <v>0</v>
      </c>
      <c r="O186" s="9">
        <v>0</v>
      </c>
      <c r="P186" s="20">
        <v>0</v>
      </c>
      <c r="Q186" s="9">
        <v>0</v>
      </c>
      <c r="R186" s="20">
        <v>0</v>
      </c>
      <c r="S186" s="9">
        <v>0</v>
      </c>
    </row>
    <row r="187" spans="4:19" x14ac:dyDescent="0.25">
      <c r="D187" s="7" t="s">
        <v>474</v>
      </c>
      <c r="E187" s="20">
        <v>13</v>
      </c>
      <c r="F187" s="20">
        <v>11</v>
      </c>
      <c r="G187" s="9">
        <v>0.84615384615384615</v>
      </c>
      <c r="H187" s="20">
        <v>11</v>
      </c>
      <c r="I187" s="9">
        <v>1</v>
      </c>
      <c r="J187" s="20">
        <v>53</v>
      </c>
      <c r="K187" s="9">
        <v>4.8181818181818183</v>
      </c>
      <c r="L187" s="20">
        <v>0</v>
      </c>
      <c r="M187" s="9">
        <v>0</v>
      </c>
      <c r="N187" s="20">
        <v>0</v>
      </c>
      <c r="O187" s="9">
        <v>0</v>
      </c>
      <c r="P187" s="20">
        <v>1</v>
      </c>
      <c r="Q187" s="9">
        <v>9.0909090909090912E-2</v>
      </c>
      <c r="R187" s="20">
        <v>0</v>
      </c>
      <c r="S187" s="9">
        <v>0</v>
      </c>
    </row>
    <row r="188" spans="4:19" x14ac:dyDescent="0.25">
      <c r="D188" s="8" t="s">
        <v>722</v>
      </c>
      <c r="E188" s="20">
        <v>0</v>
      </c>
      <c r="F188" s="20">
        <v>0</v>
      </c>
      <c r="G188" s="9">
        <v>0</v>
      </c>
      <c r="H188" s="20">
        <v>0</v>
      </c>
      <c r="I188" s="9">
        <v>0</v>
      </c>
      <c r="J188" s="20">
        <v>6</v>
      </c>
      <c r="K188" s="9">
        <v>0</v>
      </c>
      <c r="L188" s="20">
        <v>0</v>
      </c>
      <c r="M188" s="9">
        <v>0</v>
      </c>
      <c r="N188" s="20">
        <v>0</v>
      </c>
      <c r="O188" s="9">
        <v>0</v>
      </c>
      <c r="P188" s="20">
        <v>0</v>
      </c>
      <c r="Q188" s="9">
        <v>0</v>
      </c>
      <c r="R188" s="20">
        <v>0</v>
      </c>
      <c r="S188" s="9">
        <v>0</v>
      </c>
    </row>
    <row r="189" spans="4:19" x14ac:dyDescent="0.25">
      <c r="D189" s="8" t="s">
        <v>475</v>
      </c>
      <c r="E189" s="20">
        <v>0</v>
      </c>
      <c r="F189" s="20">
        <v>0</v>
      </c>
      <c r="G189" s="9">
        <v>0</v>
      </c>
      <c r="H189" s="20">
        <v>0</v>
      </c>
      <c r="I189" s="9">
        <v>0</v>
      </c>
      <c r="J189" s="20">
        <v>5</v>
      </c>
      <c r="K189" s="9">
        <v>0</v>
      </c>
      <c r="L189" s="20">
        <v>0</v>
      </c>
      <c r="M189" s="9">
        <v>0</v>
      </c>
      <c r="N189" s="20">
        <v>0</v>
      </c>
      <c r="O189" s="9">
        <v>0</v>
      </c>
      <c r="P189" s="20">
        <v>0</v>
      </c>
      <c r="Q189" s="9">
        <v>0</v>
      </c>
      <c r="R189" s="20">
        <v>0</v>
      </c>
      <c r="S189" s="9">
        <v>0</v>
      </c>
    </row>
    <row r="190" spans="4:19" x14ac:dyDescent="0.25">
      <c r="D190" s="8" t="s">
        <v>476</v>
      </c>
      <c r="E190" s="20">
        <v>1</v>
      </c>
      <c r="F190" s="20">
        <v>1</v>
      </c>
      <c r="G190" s="9">
        <v>1</v>
      </c>
      <c r="H190" s="20">
        <v>1</v>
      </c>
      <c r="I190" s="9">
        <v>1</v>
      </c>
      <c r="J190" s="20">
        <v>9</v>
      </c>
      <c r="K190" s="9">
        <v>9</v>
      </c>
      <c r="L190" s="20">
        <v>0</v>
      </c>
      <c r="M190" s="9">
        <v>0</v>
      </c>
      <c r="N190" s="20">
        <v>0</v>
      </c>
      <c r="O190" s="9">
        <v>0</v>
      </c>
      <c r="P190" s="20">
        <v>0</v>
      </c>
      <c r="Q190" s="9">
        <v>0</v>
      </c>
      <c r="R190" s="20">
        <v>0</v>
      </c>
      <c r="S190" s="9">
        <v>0</v>
      </c>
    </row>
    <row r="191" spans="4:19" x14ac:dyDescent="0.25">
      <c r="D191" s="8" t="s">
        <v>708</v>
      </c>
      <c r="E191" s="20">
        <v>4</v>
      </c>
      <c r="F191" s="20">
        <v>3</v>
      </c>
      <c r="G191" s="9">
        <v>0.75</v>
      </c>
      <c r="H191" s="20">
        <v>3</v>
      </c>
      <c r="I191" s="9">
        <v>1</v>
      </c>
      <c r="J191" s="20">
        <v>8</v>
      </c>
      <c r="K191" s="9">
        <v>2.6666666666666665</v>
      </c>
      <c r="L191" s="20">
        <v>0</v>
      </c>
      <c r="M191" s="9">
        <v>0</v>
      </c>
      <c r="N191" s="20">
        <v>0</v>
      </c>
      <c r="O191" s="9">
        <v>0</v>
      </c>
      <c r="P191" s="20">
        <v>1</v>
      </c>
      <c r="Q191" s="9">
        <v>0.33333333333333331</v>
      </c>
      <c r="R191" s="20">
        <v>0</v>
      </c>
      <c r="S191" s="9">
        <v>0</v>
      </c>
    </row>
    <row r="192" spans="4:19" x14ac:dyDescent="0.25">
      <c r="D192" s="8" t="s">
        <v>723</v>
      </c>
      <c r="E192" s="20">
        <v>2</v>
      </c>
      <c r="F192" s="20">
        <v>1</v>
      </c>
      <c r="G192" s="9">
        <v>0.5</v>
      </c>
      <c r="H192" s="20">
        <v>1</v>
      </c>
      <c r="I192" s="9">
        <v>1</v>
      </c>
      <c r="J192" s="20">
        <v>4</v>
      </c>
      <c r="K192" s="9">
        <v>4</v>
      </c>
      <c r="L192" s="20">
        <v>0</v>
      </c>
      <c r="M192" s="9">
        <v>0</v>
      </c>
      <c r="N192" s="20">
        <v>0</v>
      </c>
      <c r="O192" s="9">
        <v>0</v>
      </c>
      <c r="P192" s="20">
        <v>0</v>
      </c>
      <c r="Q192" s="9">
        <v>0</v>
      </c>
      <c r="R192" s="20">
        <v>0</v>
      </c>
      <c r="S192" s="9">
        <v>0</v>
      </c>
    </row>
    <row r="193" spans="4:19" x14ac:dyDescent="0.25">
      <c r="D193" s="8" t="s">
        <v>483</v>
      </c>
      <c r="E193" s="20">
        <v>3</v>
      </c>
      <c r="F193" s="20">
        <v>3</v>
      </c>
      <c r="G193" s="9">
        <v>1</v>
      </c>
      <c r="H193" s="20">
        <v>3</v>
      </c>
      <c r="I193" s="9">
        <v>1</v>
      </c>
      <c r="J193" s="20"/>
      <c r="K193" s="9">
        <v>0</v>
      </c>
      <c r="L193" s="20"/>
      <c r="M193" s="9">
        <v>0</v>
      </c>
      <c r="N193" s="20"/>
      <c r="O193" s="9">
        <v>0</v>
      </c>
      <c r="P193" s="20"/>
      <c r="Q193" s="9">
        <v>0</v>
      </c>
      <c r="R193" s="20"/>
      <c r="S193" s="9">
        <v>0</v>
      </c>
    </row>
    <row r="194" spans="4:19" x14ac:dyDescent="0.25">
      <c r="D194" s="8" t="s">
        <v>490</v>
      </c>
      <c r="E194" s="20">
        <v>1</v>
      </c>
      <c r="F194" s="20">
        <v>1</v>
      </c>
      <c r="G194" s="9">
        <v>1</v>
      </c>
      <c r="H194" s="20">
        <v>1</v>
      </c>
      <c r="I194" s="9">
        <v>1</v>
      </c>
      <c r="J194" s="20">
        <v>7</v>
      </c>
      <c r="K194" s="9">
        <v>7</v>
      </c>
      <c r="L194" s="20">
        <v>0</v>
      </c>
      <c r="M194" s="9">
        <v>0</v>
      </c>
      <c r="N194" s="20">
        <v>0</v>
      </c>
      <c r="O194" s="9">
        <v>0</v>
      </c>
      <c r="P194" s="20">
        <v>0</v>
      </c>
      <c r="Q194" s="9">
        <v>0</v>
      </c>
      <c r="R194" s="20">
        <v>0</v>
      </c>
      <c r="S194" s="9">
        <v>0</v>
      </c>
    </row>
    <row r="195" spans="4:19" x14ac:dyDescent="0.25">
      <c r="D195" s="8" t="s">
        <v>724</v>
      </c>
      <c r="E195" s="20">
        <v>2</v>
      </c>
      <c r="F195" s="20">
        <v>2</v>
      </c>
      <c r="G195" s="9">
        <v>1</v>
      </c>
      <c r="H195" s="20">
        <v>2</v>
      </c>
      <c r="I195" s="9">
        <v>1</v>
      </c>
      <c r="J195" s="20">
        <v>14</v>
      </c>
      <c r="K195" s="9">
        <v>7</v>
      </c>
      <c r="L195" s="20">
        <v>0</v>
      </c>
      <c r="M195" s="9">
        <v>0</v>
      </c>
      <c r="N195" s="20">
        <v>0</v>
      </c>
      <c r="O195" s="9">
        <v>0</v>
      </c>
      <c r="P195" s="20">
        <v>0</v>
      </c>
      <c r="Q195" s="9">
        <v>0</v>
      </c>
      <c r="R195" s="20">
        <v>0</v>
      </c>
      <c r="S195" s="9">
        <v>0</v>
      </c>
    </row>
    <row r="196" spans="4:19" x14ac:dyDescent="0.25">
      <c r="D196" s="7" t="s">
        <v>473</v>
      </c>
      <c r="E196" s="20">
        <v>34</v>
      </c>
      <c r="F196" s="20">
        <v>34</v>
      </c>
      <c r="G196" s="9">
        <v>1</v>
      </c>
      <c r="H196" s="20">
        <v>31</v>
      </c>
      <c r="I196" s="9">
        <v>0.91176470588235292</v>
      </c>
      <c r="J196" s="20">
        <v>100</v>
      </c>
      <c r="K196" s="9">
        <v>3.225806451612903</v>
      </c>
      <c r="L196" s="20">
        <v>0</v>
      </c>
      <c r="M196" s="9">
        <v>0</v>
      </c>
      <c r="N196" s="20">
        <v>0</v>
      </c>
      <c r="O196" s="9">
        <v>0</v>
      </c>
      <c r="P196" s="20">
        <v>0</v>
      </c>
      <c r="Q196" s="9">
        <v>0</v>
      </c>
      <c r="R196" s="20">
        <v>0</v>
      </c>
      <c r="S196" s="9">
        <v>0</v>
      </c>
    </row>
    <row r="197" spans="4:19" x14ac:dyDescent="0.25">
      <c r="D197" s="8" t="s">
        <v>625</v>
      </c>
      <c r="E197" s="20">
        <v>3</v>
      </c>
      <c r="F197" s="20">
        <v>3</v>
      </c>
      <c r="G197" s="9">
        <v>1</v>
      </c>
      <c r="H197" s="20">
        <v>3</v>
      </c>
      <c r="I197" s="9">
        <v>1</v>
      </c>
      <c r="J197" s="20">
        <v>0</v>
      </c>
      <c r="K197" s="9">
        <v>0</v>
      </c>
      <c r="L197" s="20">
        <v>0</v>
      </c>
      <c r="M197" s="9">
        <v>0</v>
      </c>
      <c r="N197" s="20">
        <v>0</v>
      </c>
      <c r="O197" s="9">
        <v>0</v>
      </c>
      <c r="P197" s="20">
        <v>0</v>
      </c>
      <c r="Q197" s="9">
        <v>0</v>
      </c>
      <c r="R197" s="20">
        <v>0</v>
      </c>
      <c r="S197" s="9">
        <v>0</v>
      </c>
    </row>
    <row r="198" spans="4:19" x14ac:dyDescent="0.25">
      <c r="D198" s="8" t="s">
        <v>627</v>
      </c>
      <c r="E198" s="20">
        <v>4</v>
      </c>
      <c r="F198" s="20">
        <v>4</v>
      </c>
      <c r="G198" s="9">
        <v>1</v>
      </c>
      <c r="H198" s="20">
        <v>4</v>
      </c>
      <c r="I198" s="9">
        <v>1</v>
      </c>
      <c r="J198" s="20">
        <v>1</v>
      </c>
      <c r="K198" s="9">
        <v>0.25</v>
      </c>
      <c r="L198" s="20">
        <v>0</v>
      </c>
      <c r="M198" s="9">
        <v>0</v>
      </c>
      <c r="N198" s="20">
        <v>0</v>
      </c>
      <c r="O198" s="9">
        <v>0</v>
      </c>
      <c r="P198" s="20">
        <v>0</v>
      </c>
      <c r="Q198" s="9">
        <v>0</v>
      </c>
      <c r="R198" s="20">
        <v>0</v>
      </c>
      <c r="S198" s="9">
        <v>0</v>
      </c>
    </row>
    <row r="199" spans="4:19" x14ac:dyDescent="0.25">
      <c r="D199" s="8" t="s">
        <v>630</v>
      </c>
      <c r="E199" s="20">
        <v>3</v>
      </c>
      <c r="F199" s="20">
        <v>3</v>
      </c>
      <c r="G199" s="9">
        <v>1</v>
      </c>
      <c r="H199" s="20">
        <v>3</v>
      </c>
      <c r="I199" s="9">
        <v>1</v>
      </c>
      <c r="J199" s="20">
        <v>10</v>
      </c>
      <c r="K199" s="9">
        <v>3.3333333333333335</v>
      </c>
      <c r="L199" s="20">
        <v>0</v>
      </c>
      <c r="M199" s="9">
        <v>0</v>
      </c>
      <c r="N199" s="20">
        <v>0</v>
      </c>
      <c r="O199" s="9">
        <v>0</v>
      </c>
      <c r="P199" s="20">
        <v>0</v>
      </c>
      <c r="Q199" s="9">
        <v>0</v>
      </c>
      <c r="R199" s="20">
        <v>0</v>
      </c>
      <c r="S199" s="9">
        <v>0</v>
      </c>
    </row>
    <row r="200" spans="4:19" x14ac:dyDescent="0.25">
      <c r="D200" s="8" t="s">
        <v>481</v>
      </c>
      <c r="E200" s="20">
        <v>2</v>
      </c>
      <c r="F200" s="20">
        <v>2</v>
      </c>
      <c r="G200" s="9">
        <v>1</v>
      </c>
      <c r="H200" s="20">
        <v>2</v>
      </c>
      <c r="I200" s="9">
        <v>1</v>
      </c>
      <c r="J200" s="20">
        <v>0</v>
      </c>
      <c r="K200" s="9">
        <v>0</v>
      </c>
      <c r="L200" s="20">
        <v>0</v>
      </c>
      <c r="M200" s="9">
        <v>0</v>
      </c>
      <c r="N200" s="20">
        <v>0</v>
      </c>
      <c r="O200" s="9">
        <v>0</v>
      </c>
      <c r="P200" s="20">
        <v>0</v>
      </c>
      <c r="Q200" s="9">
        <v>0</v>
      </c>
      <c r="R200" s="20">
        <v>0</v>
      </c>
      <c r="S200" s="9">
        <v>0</v>
      </c>
    </row>
    <row r="201" spans="4:19" x14ac:dyDescent="0.25">
      <c r="D201" s="8" t="s">
        <v>637</v>
      </c>
      <c r="E201" s="20">
        <v>1</v>
      </c>
      <c r="F201" s="20">
        <v>1</v>
      </c>
      <c r="G201" s="9">
        <v>1</v>
      </c>
      <c r="H201" s="20">
        <v>1</v>
      </c>
      <c r="I201" s="9">
        <v>1</v>
      </c>
      <c r="J201" s="20">
        <v>0</v>
      </c>
      <c r="K201" s="9">
        <v>0</v>
      </c>
      <c r="L201" s="20">
        <v>0</v>
      </c>
      <c r="M201" s="9">
        <v>0</v>
      </c>
      <c r="N201" s="20">
        <v>0</v>
      </c>
      <c r="O201" s="9">
        <v>0</v>
      </c>
      <c r="P201" s="20">
        <v>0</v>
      </c>
      <c r="Q201" s="9">
        <v>0</v>
      </c>
      <c r="R201" s="20">
        <v>0</v>
      </c>
      <c r="S201" s="9">
        <v>0</v>
      </c>
    </row>
    <row r="202" spans="4:19" x14ac:dyDescent="0.25">
      <c r="D202" s="8" t="s">
        <v>639</v>
      </c>
      <c r="E202" s="20">
        <v>6</v>
      </c>
      <c r="F202" s="20">
        <v>6</v>
      </c>
      <c r="G202" s="9">
        <v>1</v>
      </c>
      <c r="H202" s="20">
        <v>5</v>
      </c>
      <c r="I202" s="9">
        <v>0.83333333333333337</v>
      </c>
      <c r="J202" s="20">
        <v>27</v>
      </c>
      <c r="K202" s="9">
        <v>5.4</v>
      </c>
      <c r="L202" s="20">
        <v>0</v>
      </c>
      <c r="M202" s="9">
        <v>0</v>
      </c>
      <c r="N202" s="20">
        <v>0</v>
      </c>
      <c r="O202" s="9">
        <v>0</v>
      </c>
      <c r="P202" s="20">
        <v>0</v>
      </c>
      <c r="Q202" s="9">
        <v>0</v>
      </c>
      <c r="R202" s="20">
        <v>0</v>
      </c>
      <c r="S202" s="9">
        <v>0</v>
      </c>
    </row>
    <row r="203" spans="4:19" x14ac:dyDescent="0.25">
      <c r="D203" s="8" t="s">
        <v>640</v>
      </c>
      <c r="E203" s="20">
        <v>4</v>
      </c>
      <c r="F203" s="20">
        <v>4</v>
      </c>
      <c r="G203" s="9">
        <v>1</v>
      </c>
      <c r="H203" s="20">
        <v>4</v>
      </c>
      <c r="I203" s="9">
        <v>1</v>
      </c>
      <c r="J203" s="20">
        <v>10</v>
      </c>
      <c r="K203" s="9">
        <v>2.5</v>
      </c>
      <c r="L203" s="20">
        <v>0</v>
      </c>
      <c r="M203" s="9">
        <v>0</v>
      </c>
      <c r="N203" s="20">
        <v>0</v>
      </c>
      <c r="O203" s="9">
        <v>0</v>
      </c>
      <c r="P203" s="20">
        <v>0</v>
      </c>
      <c r="Q203" s="9">
        <v>0</v>
      </c>
      <c r="R203" s="20">
        <v>0</v>
      </c>
      <c r="S203" s="9">
        <v>0</v>
      </c>
    </row>
    <row r="204" spans="4:19" x14ac:dyDescent="0.25">
      <c r="D204" s="8" t="s">
        <v>491</v>
      </c>
      <c r="E204" s="20">
        <v>4</v>
      </c>
      <c r="F204" s="20">
        <v>4</v>
      </c>
      <c r="G204" s="9">
        <v>1</v>
      </c>
      <c r="H204" s="20">
        <v>3</v>
      </c>
      <c r="I204" s="9">
        <v>0.75</v>
      </c>
      <c r="J204" s="20">
        <v>15</v>
      </c>
      <c r="K204" s="9">
        <v>5</v>
      </c>
      <c r="L204" s="20">
        <v>0</v>
      </c>
      <c r="M204" s="9">
        <v>0</v>
      </c>
      <c r="N204" s="20">
        <v>0</v>
      </c>
      <c r="O204" s="9">
        <v>0</v>
      </c>
      <c r="P204" s="20">
        <v>0</v>
      </c>
      <c r="Q204" s="9">
        <v>0</v>
      </c>
      <c r="R204" s="20">
        <v>0</v>
      </c>
      <c r="S204" s="9">
        <v>0</v>
      </c>
    </row>
    <row r="205" spans="4:19" x14ac:dyDescent="0.25">
      <c r="D205" s="8" t="s">
        <v>641</v>
      </c>
      <c r="E205" s="20">
        <v>2</v>
      </c>
      <c r="F205" s="20">
        <v>2</v>
      </c>
      <c r="G205" s="9">
        <v>1</v>
      </c>
      <c r="H205" s="20">
        <v>1</v>
      </c>
      <c r="I205" s="9">
        <v>0.5</v>
      </c>
      <c r="J205" s="20">
        <v>0</v>
      </c>
      <c r="K205" s="9">
        <v>0</v>
      </c>
      <c r="L205" s="20">
        <v>0</v>
      </c>
      <c r="M205" s="9">
        <v>0</v>
      </c>
      <c r="N205" s="20">
        <v>0</v>
      </c>
      <c r="O205" s="9">
        <v>0</v>
      </c>
      <c r="P205" s="20">
        <v>0</v>
      </c>
      <c r="Q205" s="9">
        <v>0</v>
      </c>
      <c r="R205" s="20">
        <v>0</v>
      </c>
      <c r="S205" s="9">
        <v>0</v>
      </c>
    </row>
    <row r="206" spans="4:19" x14ac:dyDescent="0.25">
      <c r="D206" s="8" t="s">
        <v>725</v>
      </c>
      <c r="E206" s="20">
        <v>4</v>
      </c>
      <c r="F206" s="20">
        <v>4</v>
      </c>
      <c r="G206" s="9">
        <v>1</v>
      </c>
      <c r="H206" s="20">
        <v>4</v>
      </c>
      <c r="I206" s="9">
        <v>1</v>
      </c>
      <c r="J206" s="20">
        <v>37</v>
      </c>
      <c r="K206" s="9">
        <v>9.25</v>
      </c>
      <c r="L206" s="20">
        <v>0</v>
      </c>
      <c r="M206" s="9">
        <v>0</v>
      </c>
      <c r="N206" s="20">
        <v>0</v>
      </c>
      <c r="O206" s="9">
        <v>0</v>
      </c>
      <c r="P206" s="20">
        <v>0</v>
      </c>
      <c r="Q206" s="9">
        <v>0</v>
      </c>
      <c r="R206" s="20">
        <v>0</v>
      </c>
      <c r="S206" s="9">
        <v>0</v>
      </c>
    </row>
    <row r="207" spans="4:19" x14ac:dyDescent="0.25">
      <c r="D207" s="8" t="s">
        <v>751</v>
      </c>
      <c r="E207" s="20">
        <v>1</v>
      </c>
      <c r="F207" s="20">
        <v>1</v>
      </c>
      <c r="G207" s="9">
        <v>1</v>
      </c>
      <c r="H207" s="20">
        <v>1</v>
      </c>
      <c r="I207" s="9">
        <v>1</v>
      </c>
      <c r="J207" s="20"/>
      <c r="K207" s="9">
        <v>0</v>
      </c>
      <c r="L207" s="20"/>
      <c r="M207" s="9">
        <v>0</v>
      </c>
      <c r="N207" s="20"/>
      <c r="O207" s="9">
        <v>0</v>
      </c>
      <c r="P207" s="20"/>
      <c r="Q207" s="9">
        <v>0</v>
      </c>
      <c r="R207" s="20"/>
      <c r="S207" s="9">
        <v>0</v>
      </c>
    </row>
    <row r="208" spans="4:19" x14ac:dyDescent="0.25">
      <c r="D208" s="6" t="s">
        <v>643</v>
      </c>
      <c r="E208" s="20">
        <v>131</v>
      </c>
      <c r="F208" s="20">
        <v>112</v>
      </c>
      <c r="G208" s="9">
        <v>0.85496183206106868</v>
      </c>
      <c r="H208" s="20">
        <v>98</v>
      </c>
      <c r="I208" s="9">
        <v>0.875</v>
      </c>
      <c r="J208" s="20">
        <v>75</v>
      </c>
      <c r="K208" s="9">
        <v>0.76530612244897955</v>
      </c>
      <c r="L208" s="20">
        <v>0</v>
      </c>
      <c r="M208" s="9">
        <v>0</v>
      </c>
      <c r="N208" s="20">
        <v>8</v>
      </c>
      <c r="O208" s="9">
        <v>7.1428571428571425E-2</v>
      </c>
      <c r="P208" s="20">
        <v>4</v>
      </c>
      <c r="Q208" s="9">
        <v>3.5714285714285712E-2</v>
      </c>
      <c r="R208" s="20">
        <v>0</v>
      </c>
      <c r="S208" s="9">
        <v>0</v>
      </c>
    </row>
    <row r="209" spans="4:19" x14ac:dyDescent="0.25">
      <c r="D209" s="7" t="s">
        <v>659</v>
      </c>
      <c r="E209" s="20">
        <v>20</v>
      </c>
      <c r="F209" s="20">
        <v>17</v>
      </c>
      <c r="G209" s="9">
        <v>0.85</v>
      </c>
      <c r="H209" s="20">
        <v>15</v>
      </c>
      <c r="I209" s="9">
        <v>0.88235294117647056</v>
      </c>
      <c r="J209" s="20">
        <v>1</v>
      </c>
      <c r="K209" s="9">
        <v>6.6666666666666666E-2</v>
      </c>
      <c r="L209" s="20">
        <v>0</v>
      </c>
      <c r="M209" s="9">
        <v>0</v>
      </c>
      <c r="N209" s="20">
        <v>0</v>
      </c>
      <c r="O209" s="9">
        <v>0</v>
      </c>
      <c r="P209" s="20">
        <v>1</v>
      </c>
      <c r="Q209" s="9">
        <v>5.8823529411764705E-2</v>
      </c>
      <c r="R209" s="20">
        <v>0</v>
      </c>
      <c r="S209" s="9">
        <v>0</v>
      </c>
    </row>
    <row r="210" spans="4:19" x14ac:dyDescent="0.25">
      <c r="D210" s="8" t="s">
        <v>660</v>
      </c>
      <c r="E210" s="20">
        <v>2</v>
      </c>
      <c r="F210" s="20">
        <v>2</v>
      </c>
      <c r="G210" s="9">
        <v>1</v>
      </c>
      <c r="H210" s="20">
        <v>2</v>
      </c>
      <c r="I210" s="9">
        <v>1</v>
      </c>
      <c r="J210" s="20">
        <v>0</v>
      </c>
      <c r="K210" s="9">
        <v>0</v>
      </c>
      <c r="L210" s="20">
        <v>0</v>
      </c>
      <c r="M210" s="9">
        <v>0</v>
      </c>
      <c r="N210" s="20">
        <v>0</v>
      </c>
      <c r="O210" s="9">
        <v>0</v>
      </c>
      <c r="P210" s="20">
        <v>0</v>
      </c>
      <c r="Q210" s="9">
        <v>0</v>
      </c>
      <c r="R210" s="20">
        <v>0</v>
      </c>
      <c r="S210" s="9">
        <v>0</v>
      </c>
    </row>
    <row r="211" spans="4:19" x14ac:dyDescent="0.25">
      <c r="D211" s="8" t="s">
        <v>662</v>
      </c>
      <c r="E211" s="20">
        <v>1</v>
      </c>
      <c r="F211" s="20">
        <v>1</v>
      </c>
      <c r="G211" s="9">
        <v>1</v>
      </c>
      <c r="H211" s="20">
        <v>1</v>
      </c>
      <c r="I211" s="9">
        <v>1</v>
      </c>
      <c r="J211" s="20">
        <v>0</v>
      </c>
      <c r="K211" s="9">
        <v>0</v>
      </c>
      <c r="L211" s="20">
        <v>0</v>
      </c>
      <c r="M211" s="9">
        <v>0</v>
      </c>
      <c r="N211" s="20">
        <v>0</v>
      </c>
      <c r="O211" s="9">
        <v>0</v>
      </c>
      <c r="P211" s="20">
        <v>0</v>
      </c>
      <c r="Q211" s="9">
        <v>0</v>
      </c>
      <c r="R211" s="20">
        <v>0</v>
      </c>
      <c r="S211" s="9">
        <v>0</v>
      </c>
    </row>
    <row r="212" spans="4:19" x14ac:dyDescent="0.25">
      <c r="D212" s="8" t="s">
        <v>670</v>
      </c>
      <c r="E212" s="20">
        <v>2</v>
      </c>
      <c r="F212" s="20">
        <v>0</v>
      </c>
      <c r="G212" s="9">
        <v>0</v>
      </c>
      <c r="H212" s="20">
        <v>0</v>
      </c>
      <c r="I212" s="9">
        <v>0</v>
      </c>
      <c r="J212" s="20">
        <v>0</v>
      </c>
      <c r="K212" s="9">
        <v>0</v>
      </c>
      <c r="L212" s="20">
        <v>0</v>
      </c>
      <c r="M212" s="9">
        <v>0</v>
      </c>
      <c r="N212" s="20">
        <v>0</v>
      </c>
      <c r="O212" s="9">
        <v>0</v>
      </c>
      <c r="P212" s="20">
        <v>0</v>
      </c>
      <c r="Q212" s="9">
        <v>0</v>
      </c>
      <c r="R212" s="20">
        <v>0</v>
      </c>
      <c r="S212" s="9">
        <v>0</v>
      </c>
    </row>
    <row r="213" spans="4:19" x14ac:dyDescent="0.25">
      <c r="D213" s="8" t="s">
        <v>675</v>
      </c>
      <c r="E213" s="20">
        <v>13</v>
      </c>
      <c r="F213" s="20">
        <v>12</v>
      </c>
      <c r="G213" s="9">
        <v>0.92307692307692313</v>
      </c>
      <c r="H213" s="20">
        <v>11</v>
      </c>
      <c r="I213" s="9">
        <v>0.91666666666666663</v>
      </c>
      <c r="J213" s="20">
        <v>1</v>
      </c>
      <c r="K213" s="9">
        <v>9.0909090909090912E-2</v>
      </c>
      <c r="L213" s="20">
        <v>0</v>
      </c>
      <c r="M213" s="9">
        <v>0</v>
      </c>
      <c r="N213" s="20">
        <v>0</v>
      </c>
      <c r="O213" s="9">
        <v>0</v>
      </c>
      <c r="P213" s="20">
        <v>1</v>
      </c>
      <c r="Q213" s="9">
        <v>8.3333333333333329E-2</v>
      </c>
      <c r="R213" s="20">
        <v>0</v>
      </c>
      <c r="S213" s="9">
        <v>0</v>
      </c>
    </row>
    <row r="214" spans="4:19" x14ac:dyDescent="0.25">
      <c r="D214" s="8" t="s">
        <v>679</v>
      </c>
      <c r="E214" s="20">
        <v>2</v>
      </c>
      <c r="F214" s="20">
        <v>2</v>
      </c>
      <c r="G214" s="9">
        <v>1</v>
      </c>
      <c r="H214" s="20">
        <v>1</v>
      </c>
      <c r="I214" s="9">
        <v>0.5</v>
      </c>
      <c r="J214" s="20">
        <v>0</v>
      </c>
      <c r="K214" s="9">
        <v>0</v>
      </c>
      <c r="L214" s="20">
        <v>0</v>
      </c>
      <c r="M214" s="9">
        <v>0</v>
      </c>
      <c r="N214" s="20">
        <v>0</v>
      </c>
      <c r="O214" s="9">
        <v>0</v>
      </c>
      <c r="P214" s="20">
        <v>0</v>
      </c>
      <c r="Q214" s="9">
        <v>0</v>
      </c>
      <c r="R214" s="20">
        <v>0</v>
      </c>
      <c r="S214" s="9">
        <v>0</v>
      </c>
    </row>
    <row r="215" spans="4:19" x14ac:dyDescent="0.25">
      <c r="D215" s="7" t="s">
        <v>646</v>
      </c>
      <c r="E215" s="20">
        <v>9</v>
      </c>
      <c r="F215" s="20">
        <v>9</v>
      </c>
      <c r="G215" s="9">
        <v>1</v>
      </c>
      <c r="H215" s="20">
        <v>9</v>
      </c>
      <c r="I215" s="9">
        <v>1</v>
      </c>
      <c r="J215" s="20">
        <v>0</v>
      </c>
      <c r="K215" s="9">
        <v>0</v>
      </c>
      <c r="L215" s="20">
        <v>0</v>
      </c>
      <c r="M215" s="9">
        <v>0</v>
      </c>
      <c r="N215" s="20">
        <v>0</v>
      </c>
      <c r="O215" s="9">
        <v>0</v>
      </c>
      <c r="P215" s="20">
        <v>0</v>
      </c>
      <c r="Q215" s="9">
        <v>0</v>
      </c>
      <c r="R215" s="20">
        <v>0</v>
      </c>
      <c r="S215" s="9">
        <v>0</v>
      </c>
    </row>
    <row r="216" spans="4:19" x14ac:dyDescent="0.25">
      <c r="D216" s="8" t="s">
        <v>647</v>
      </c>
      <c r="E216" s="20">
        <v>3</v>
      </c>
      <c r="F216" s="20">
        <v>3</v>
      </c>
      <c r="G216" s="9">
        <v>1</v>
      </c>
      <c r="H216" s="20">
        <v>3</v>
      </c>
      <c r="I216" s="9">
        <v>1</v>
      </c>
      <c r="J216" s="20">
        <v>0</v>
      </c>
      <c r="K216" s="9">
        <v>0</v>
      </c>
      <c r="L216" s="20">
        <v>0</v>
      </c>
      <c r="M216" s="9">
        <v>0</v>
      </c>
      <c r="N216" s="20">
        <v>0</v>
      </c>
      <c r="O216" s="9">
        <v>0</v>
      </c>
      <c r="P216" s="20">
        <v>0</v>
      </c>
      <c r="Q216" s="9">
        <v>0</v>
      </c>
      <c r="R216" s="20">
        <v>0</v>
      </c>
      <c r="S216" s="9">
        <v>0</v>
      </c>
    </row>
    <row r="217" spans="4:19" x14ac:dyDescent="0.25">
      <c r="D217" s="8" t="s">
        <v>652</v>
      </c>
      <c r="E217" s="20">
        <v>1</v>
      </c>
      <c r="F217" s="20">
        <v>1</v>
      </c>
      <c r="G217" s="9">
        <v>1</v>
      </c>
      <c r="H217" s="20">
        <v>1</v>
      </c>
      <c r="I217" s="9">
        <v>1</v>
      </c>
      <c r="J217" s="20">
        <v>0</v>
      </c>
      <c r="K217" s="9">
        <v>0</v>
      </c>
      <c r="L217" s="20">
        <v>0</v>
      </c>
      <c r="M217" s="9">
        <v>0</v>
      </c>
      <c r="N217" s="20">
        <v>0</v>
      </c>
      <c r="O217" s="9">
        <v>0</v>
      </c>
      <c r="P217" s="20">
        <v>0</v>
      </c>
      <c r="Q217" s="9">
        <v>0</v>
      </c>
      <c r="R217" s="20">
        <v>0</v>
      </c>
      <c r="S217" s="9">
        <v>0</v>
      </c>
    </row>
    <row r="218" spans="4:19" x14ac:dyDescent="0.25">
      <c r="D218" s="8" t="s">
        <v>663</v>
      </c>
      <c r="E218" s="20">
        <v>0</v>
      </c>
      <c r="F218" s="20">
        <v>0</v>
      </c>
      <c r="G218" s="9">
        <v>0</v>
      </c>
      <c r="H218" s="20">
        <v>0</v>
      </c>
      <c r="I218" s="9">
        <v>0</v>
      </c>
      <c r="J218" s="20">
        <v>0</v>
      </c>
      <c r="K218" s="9">
        <v>0</v>
      </c>
      <c r="L218" s="20">
        <v>0</v>
      </c>
      <c r="M218" s="9">
        <v>0</v>
      </c>
      <c r="N218" s="20">
        <v>0</v>
      </c>
      <c r="O218" s="9">
        <v>0</v>
      </c>
      <c r="P218" s="20">
        <v>0</v>
      </c>
      <c r="Q218" s="9">
        <v>0</v>
      </c>
      <c r="R218" s="20">
        <v>0</v>
      </c>
      <c r="S218" s="9">
        <v>0</v>
      </c>
    </row>
    <row r="219" spans="4:19" x14ac:dyDescent="0.25">
      <c r="D219" s="8" t="s">
        <v>671</v>
      </c>
      <c r="E219" s="20">
        <v>5</v>
      </c>
      <c r="F219" s="20">
        <v>5</v>
      </c>
      <c r="G219" s="9">
        <v>1</v>
      </c>
      <c r="H219" s="20">
        <v>5</v>
      </c>
      <c r="I219" s="9">
        <v>1</v>
      </c>
      <c r="J219" s="20">
        <v>0</v>
      </c>
      <c r="K219" s="9">
        <v>0</v>
      </c>
      <c r="L219" s="20">
        <v>0</v>
      </c>
      <c r="M219" s="9">
        <v>0</v>
      </c>
      <c r="N219" s="20">
        <v>0</v>
      </c>
      <c r="O219" s="9">
        <v>0</v>
      </c>
      <c r="P219" s="20">
        <v>0</v>
      </c>
      <c r="Q219" s="9">
        <v>0</v>
      </c>
      <c r="R219" s="20">
        <v>0</v>
      </c>
      <c r="S219" s="9">
        <v>0</v>
      </c>
    </row>
    <row r="220" spans="4:19" x14ac:dyDescent="0.25">
      <c r="D220" s="7" t="s">
        <v>648</v>
      </c>
      <c r="E220" s="20">
        <v>13</v>
      </c>
      <c r="F220" s="20">
        <v>12</v>
      </c>
      <c r="G220" s="9">
        <v>0.92307692307692313</v>
      </c>
      <c r="H220" s="20">
        <v>10</v>
      </c>
      <c r="I220" s="9">
        <v>0.83333333333333337</v>
      </c>
      <c r="J220" s="20">
        <v>2</v>
      </c>
      <c r="K220" s="9">
        <v>0.2</v>
      </c>
      <c r="L220" s="20">
        <v>0</v>
      </c>
      <c r="M220" s="9">
        <v>0</v>
      </c>
      <c r="N220" s="20">
        <v>0</v>
      </c>
      <c r="O220" s="9">
        <v>0</v>
      </c>
      <c r="P220" s="20">
        <v>0</v>
      </c>
      <c r="Q220" s="9">
        <v>0</v>
      </c>
      <c r="R220" s="20">
        <v>0</v>
      </c>
      <c r="S220" s="9">
        <v>0</v>
      </c>
    </row>
    <row r="221" spans="4:19" x14ac:dyDescent="0.25">
      <c r="D221" s="8" t="s">
        <v>649</v>
      </c>
      <c r="E221" s="20">
        <v>3</v>
      </c>
      <c r="F221" s="20">
        <v>3</v>
      </c>
      <c r="G221" s="9">
        <v>1</v>
      </c>
      <c r="H221" s="20">
        <v>3</v>
      </c>
      <c r="I221" s="9">
        <v>1</v>
      </c>
      <c r="J221" s="20">
        <v>0</v>
      </c>
      <c r="K221" s="9">
        <v>0</v>
      </c>
      <c r="L221" s="20">
        <v>0</v>
      </c>
      <c r="M221" s="9">
        <v>0</v>
      </c>
      <c r="N221" s="20">
        <v>0</v>
      </c>
      <c r="O221" s="9">
        <v>0</v>
      </c>
      <c r="P221" s="20">
        <v>0</v>
      </c>
      <c r="Q221" s="9">
        <v>0</v>
      </c>
      <c r="R221" s="20">
        <v>0</v>
      </c>
      <c r="S221" s="9">
        <v>0</v>
      </c>
    </row>
    <row r="222" spans="4:19" x14ac:dyDescent="0.25">
      <c r="D222" s="8" t="s">
        <v>655</v>
      </c>
      <c r="E222" s="20">
        <v>3</v>
      </c>
      <c r="F222" s="20">
        <v>3</v>
      </c>
      <c r="G222" s="9">
        <v>1</v>
      </c>
      <c r="H222" s="20">
        <v>3</v>
      </c>
      <c r="I222" s="9">
        <v>1</v>
      </c>
      <c r="J222" s="20">
        <v>2</v>
      </c>
      <c r="K222" s="9">
        <v>0.66666666666666663</v>
      </c>
      <c r="L222" s="20">
        <v>0</v>
      </c>
      <c r="M222" s="9">
        <v>0</v>
      </c>
      <c r="N222" s="20">
        <v>0</v>
      </c>
      <c r="O222" s="9">
        <v>0</v>
      </c>
      <c r="P222" s="20">
        <v>0</v>
      </c>
      <c r="Q222" s="9">
        <v>0</v>
      </c>
      <c r="R222" s="20">
        <v>0</v>
      </c>
      <c r="S222" s="9">
        <v>0</v>
      </c>
    </row>
    <row r="223" spans="4:19" x14ac:dyDescent="0.25">
      <c r="D223" s="8" t="s">
        <v>664</v>
      </c>
      <c r="E223" s="20">
        <v>3</v>
      </c>
      <c r="F223" s="20">
        <v>3</v>
      </c>
      <c r="G223" s="9">
        <v>1</v>
      </c>
      <c r="H223" s="20">
        <v>2</v>
      </c>
      <c r="I223" s="9">
        <v>0.66666666666666663</v>
      </c>
      <c r="J223" s="20">
        <v>0</v>
      </c>
      <c r="K223" s="9">
        <v>0</v>
      </c>
      <c r="L223" s="20">
        <v>0</v>
      </c>
      <c r="M223" s="9">
        <v>0</v>
      </c>
      <c r="N223" s="20">
        <v>0</v>
      </c>
      <c r="O223" s="9">
        <v>0</v>
      </c>
      <c r="P223" s="20">
        <v>0</v>
      </c>
      <c r="Q223" s="9">
        <v>0</v>
      </c>
      <c r="R223" s="20">
        <v>0</v>
      </c>
      <c r="S223" s="9">
        <v>0</v>
      </c>
    </row>
    <row r="224" spans="4:19" x14ac:dyDescent="0.25">
      <c r="D224" s="8" t="s">
        <v>665</v>
      </c>
      <c r="E224" s="20">
        <v>4</v>
      </c>
      <c r="F224" s="20">
        <v>3</v>
      </c>
      <c r="G224" s="9">
        <v>0.75</v>
      </c>
      <c r="H224" s="20">
        <v>2</v>
      </c>
      <c r="I224" s="9">
        <v>0.66666666666666663</v>
      </c>
      <c r="J224" s="20">
        <v>0</v>
      </c>
      <c r="K224" s="9">
        <v>0</v>
      </c>
      <c r="L224" s="20">
        <v>0</v>
      </c>
      <c r="M224" s="9">
        <v>0</v>
      </c>
      <c r="N224" s="20">
        <v>0</v>
      </c>
      <c r="O224" s="9">
        <v>0</v>
      </c>
      <c r="P224" s="20">
        <v>0</v>
      </c>
      <c r="Q224" s="9">
        <v>0</v>
      </c>
      <c r="R224" s="20">
        <v>0</v>
      </c>
      <c r="S224" s="9">
        <v>0</v>
      </c>
    </row>
    <row r="225" spans="4:19" x14ac:dyDescent="0.25">
      <c r="D225" s="7" t="s">
        <v>668</v>
      </c>
      <c r="E225" s="20">
        <v>32</v>
      </c>
      <c r="F225" s="20">
        <v>25</v>
      </c>
      <c r="G225" s="9">
        <v>0.78125</v>
      </c>
      <c r="H225" s="20">
        <v>21</v>
      </c>
      <c r="I225" s="9">
        <v>0.84</v>
      </c>
      <c r="J225" s="20">
        <v>3</v>
      </c>
      <c r="K225" s="9">
        <v>0.14285714285714285</v>
      </c>
      <c r="L225" s="20">
        <v>0</v>
      </c>
      <c r="M225" s="9">
        <v>0</v>
      </c>
      <c r="N225" s="20">
        <v>4</v>
      </c>
      <c r="O225" s="9">
        <v>0.16</v>
      </c>
      <c r="P225" s="20">
        <v>1</v>
      </c>
      <c r="Q225" s="9">
        <v>0.04</v>
      </c>
      <c r="R225" s="20">
        <v>0</v>
      </c>
      <c r="S225" s="9">
        <v>0</v>
      </c>
    </row>
    <row r="226" spans="4:19" x14ac:dyDescent="0.25">
      <c r="D226" s="8" t="s">
        <v>669</v>
      </c>
      <c r="E226" s="20">
        <v>3</v>
      </c>
      <c r="F226" s="20">
        <v>2</v>
      </c>
      <c r="G226" s="9">
        <v>0.66666666666666663</v>
      </c>
      <c r="H226" s="20">
        <v>1</v>
      </c>
      <c r="I226" s="9">
        <v>0.5</v>
      </c>
      <c r="J226" s="20">
        <v>1</v>
      </c>
      <c r="K226" s="9">
        <v>1</v>
      </c>
      <c r="L226" s="20">
        <v>0</v>
      </c>
      <c r="M226" s="9">
        <v>0</v>
      </c>
      <c r="N226" s="20">
        <v>1</v>
      </c>
      <c r="O226" s="9">
        <v>0.5</v>
      </c>
      <c r="P226" s="20">
        <v>0</v>
      </c>
      <c r="Q226" s="9">
        <v>0</v>
      </c>
      <c r="R226" s="20">
        <v>0</v>
      </c>
      <c r="S226" s="9">
        <v>0</v>
      </c>
    </row>
    <row r="227" spans="4:19" x14ac:dyDescent="0.25">
      <c r="D227" s="8" t="s">
        <v>672</v>
      </c>
      <c r="E227" s="20">
        <v>11</v>
      </c>
      <c r="F227" s="20">
        <v>8</v>
      </c>
      <c r="G227" s="9">
        <v>0.72727272727272729</v>
      </c>
      <c r="H227" s="20">
        <v>6</v>
      </c>
      <c r="I227" s="9">
        <v>0.75</v>
      </c>
      <c r="J227" s="20">
        <v>0</v>
      </c>
      <c r="K227" s="9">
        <v>0</v>
      </c>
      <c r="L227" s="20">
        <v>0</v>
      </c>
      <c r="M227" s="9">
        <v>0</v>
      </c>
      <c r="N227" s="20">
        <v>2</v>
      </c>
      <c r="O227" s="9">
        <v>0.25</v>
      </c>
      <c r="P227" s="20">
        <v>1</v>
      </c>
      <c r="Q227" s="9">
        <v>0.125</v>
      </c>
      <c r="R227" s="20">
        <v>0</v>
      </c>
      <c r="S227" s="9">
        <v>0</v>
      </c>
    </row>
    <row r="228" spans="4:19" x14ac:dyDescent="0.25">
      <c r="D228" s="8" t="s">
        <v>674</v>
      </c>
      <c r="E228" s="20">
        <v>7</v>
      </c>
      <c r="F228" s="20">
        <v>7</v>
      </c>
      <c r="G228" s="9">
        <v>1</v>
      </c>
      <c r="H228" s="20">
        <v>6</v>
      </c>
      <c r="I228" s="9">
        <v>0.8571428571428571</v>
      </c>
      <c r="J228" s="20">
        <v>1</v>
      </c>
      <c r="K228" s="9">
        <v>0.16666666666666666</v>
      </c>
      <c r="L228" s="20">
        <v>0</v>
      </c>
      <c r="M228" s="9">
        <v>0</v>
      </c>
      <c r="N228" s="20">
        <v>0</v>
      </c>
      <c r="O228" s="9">
        <v>0</v>
      </c>
      <c r="P228" s="20">
        <v>0</v>
      </c>
      <c r="Q228" s="9">
        <v>0</v>
      </c>
      <c r="R228" s="20">
        <v>0</v>
      </c>
      <c r="S228" s="9">
        <v>0</v>
      </c>
    </row>
    <row r="229" spans="4:19" x14ac:dyDescent="0.25">
      <c r="D229" s="8" t="s">
        <v>676</v>
      </c>
      <c r="E229" s="20">
        <v>2</v>
      </c>
      <c r="F229" s="20">
        <v>2</v>
      </c>
      <c r="G229" s="9">
        <v>1</v>
      </c>
      <c r="H229" s="20">
        <v>2</v>
      </c>
      <c r="I229" s="9">
        <v>1</v>
      </c>
      <c r="J229" s="20">
        <v>1</v>
      </c>
      <c r="K229" s="9">
        <v>0.5</v>
      </c>
      <c r="L229" s="20">
        <v>0</v>
      </c>
      <c r="M229" s="9">
        <v>0</v>
      </c>
      <c r="N229" s="20">
        <v>0</v>
      </c>
      <c r="O229" s="9">
        <v>0</v>
      </c>
      <c r="P229" s="20">
        <v>0</v>
      </c>
      <c r="Q229" s="9">
        <v>0</v>
      </c>
      <c r="R229" s="20">
        <v>0</v>
      </c>
      <c r="S229" s="9">
        <v>0</v>
      </c>
    </row>
    <row r="230" spans="4:19" x14ac:dyDescent="0.25">
      <c r="D230" s="8" t="s">
        <v>681</v>
      </c>
      <c r="E230" s="20">
        <v>9</v>
      </c>
      <c r="F230" s="20">
        <v>6</v>
      </c>
      <c r="G230" s="9">
        <v>0.66666666666666663</v>
      </c>
      <c r="H230" s="20">
        <v>6</v>
      </c>
      <c r="I230" s="9">
        <v>1</v>
      </c>
      <c r="J230" s="20">
        <v>0</v>
      </c>
      <c r="K230" s="9">
        <v>0</v>
      </c>
      <c r="L230" s="20">
        <v>0</v>
      </c>
      <c r="M230" s="9">
        <v>0</v>
      </c>
      <c r="N230" s="20">
        <v>1</v>
      </c>
      <c r="O230" s="9">
        <v>0.16666666666666666</v>
      </c>
      <c r="P230" s="20">
        <v>0</v>
      </c>
      <c r="Q230" s="9">
        <v>0</v>
      </c>
      <c r="R230" s="20">
        <v>0</v>
      </c>
      <c r="S230" s="9">
        <v>0</v>
      </c>
    </row>
    <row r="231" spans="4:19" x14ac:dyDescent="0.25">
      <c r="D231" s="7" t="s">
        <v>644</v>
      </c>
      <c r="E231" s="20">
        <v>23</v>
      </c>
      <c r="F231" s="20">
        <v>21</v>
      </c>
      <c r="G231" s="9">
        <v>0.91304347826086951</v>
      </c>
      <c r="H231" s="20">
        <v>20</v>
      </c>
      <c r="I231" s="9">
        <v>0.95238095238095233</v>
      </c>
      <c r="J231" s="20">
        <v>67</v>
      </c>
      <c r="K231" s="9">
        <v>3.35</v>
      </c>
      <c r="L231" s="20">
        <v>0</v>
      </c>
      <c r="M231" s="9">
        <v>0</v>
      </c>
      <c r="N231" s="20">
        <v>1</v>
      </c>
      <c r="O231" s="9">
        <v>4.7619047619047616E-2</v>
      </c>
      <c r="P231" s="20">
        <v>0</v>
      </c>
      <c r="Q231" s="9">
        <v>0</v>
      </c>
      <c r="R231" s="20">
        <v>0</v>
      </c>
      <c r="S231" s="9">
        <v>0</v>
      </c>
    </row>
    <row r="232" spans="4:19" x14ac:dyDescent="0.25">
      <c r="D232" s="8" t="s">
        <v>645</v>
      </c>
      <c r="E232" s="20">
        <v>3</v>
      </c>
      <c r="F232" s="20">
        <v>3</v>
      </c>
      <c r="G232" s="9">
        <v>1</v>
      </c>
      <c r="H232" s="20">
        <v>3</v>
      </c>
      <c r="I232" s="9">
        <v>1</v>
      </c>
      <c r="J232" s="20">
        <v>7</v>
      </c>
      <c r="K232" s="9">
        <v>2.3333333333333335</v>
      </c>
      <c r="L232" s="20">
        <v>0</v>
      </c>
      <c r="M232" s="9">
        <v>0</v>
      </c>
      <c r="N232" s="20">
        <v>0</v>
      </c>
      <c r="O232" s="9">
        <v>0</v>
      </c>
      <c r="P232" s="20">
        <v>0</v>
      </c>
      <c r="Q232" s="9">
        <v>0</v>
      </c>
      <c r="R232" s="20">
        <v>0</v>
      </c>
      <c r="S232" s="9">
        <v>0</v>
      </c>
    </row>
    <row r="233" spans="4:19" x14ac:dyDescent="0.25">
      <c r="D233" s="8" t="s">
        <v>726</v>
      </c>
      <c r="E233" s="20">
        <v>10</v>
      </c>
      <c r="F233" s="20">
        <v>10</v>
      </c>
      <c r="G233" s="9">
        <v>1</v>
      </c>
      <c r="H233" s="20">
        <v>9</v>
      </c>
      <c r="I233" s="9">
        <v>0.9</v>
      </c>
      <c r="J233" s="20">
        <v>15</v>
      </c>
      <c r="K233" s="9">
        <v>1.6666666666666667</v>
      </c>
      <c r="L233" s="20">
        <v>0</v>
      </c>
      <c r="M233" s="9">
        <v>0</v>
      </c>
      <c r="N233" s="20">
        <v>0</v>
      </c>
      <c r="O233" s="9">
        <v>0</v>
      </c>
      <c r="P233" s="20">
        <v>0</v>
      </c>
      <c r="Q233" s="9">
        <v>0</v>
      </c>
      <c r="R233" s="20">
        <v>0</v>
      </c>
      <c r="S233" s="9">
        <v>0</v>
      </c>
    </row>
    <row r="234" spans="4:19" x14ac:dyDescent="0.25">
      <c r="D234" s="8" t="s">
        <v>658</v>
      </c>
      <c r="E234" s="20">
        <v>8</v>
      </c>
      <c r="F234" s="20">
        <v>8</v>
      </c>
      <c r="G234" s="9">
        <v>1</v>
      </c>
      <c r="H234" s="20">
        <v>8</v>
      </c>
      <c r="I234" s="9">
        <v>1</v>
      </c>
      <c r="J234" s="20">
        <v>29</v>
      </c>
      <c r="K234" s="9">
        <v>3.625</v>
      </c>
      <c r="L234" s="20">
        <v>0</v>
      </c>
      <c r="M234" s="9">
        <v>0</v>
      </c>
      <c r="N234" s="20">
        <v>0</v>
      </c>
      <c r="O234" s="9">
        <v>0</v>
      </c>
      <c r="P234" s="20">
        <v>0</v>
      </c>
      <c r="Q234" s="9">
        <v>0</v>
      </c>
      <c r="R234" s="20">
        <v>0</v>
      </c>
      <c r="S234" s="9">
        <v>0</v>
      </c>
    </row>
    <row r="235" spans="4:19" x14ac:dyDescent="0.25">
      <c r="D235" s="8" t="s">
        <v>667</v>
      </c>
      <c r="E235" s="20">
        <v>2</v>
      </c>
      <c r="F235" s="20">
        <v>0</v>
      </c>
      <c r="G235" s="9">
        <v>0</v>
      </c>
      <c r="H235" s="20">
        <v>0</v>
      </c>
      <c r="I235" s="9">
        <v>0</v>
      </c>
      <c r="J235" s="20">
        <v>16</v>
      </c>
      <c r="K235" s="9">
        <v>0</v>
      </c>
      <c r="L235" s="20">
        <v>0</v>
      </c>
      <c r="M235" s="9">
        <v>0</v>
      </c>
      <c r="N235" s="20">
        <v>1</v>
      </c>
      <c r="O235" s="9">
        <v>0</v>
      </c>
      <c r="P235" s="20">
        <v>0</v>
      </c>
      <c r="Q235" s="9">
        <v>0</v>
      </c>
      <c r="R235" s="20">
        <v>0</v>
      </c>
      <c r="S235" s="9">
        <v>0</v>
      </c>
    </row>
    <row r="236" spans="4:19" x14ac:dyDescent="0.25">
      <c r="D236" s="7" t="s">
        <v>650</v>
      </c>
      <c r="E236" s="20">
        <v>7</v>
      </c>
      <c r="F236" s="20">
        <v>7</v>
      </c>
      <c r="G236" s="9">
        <v>1</v>
      </c>
      <c r="H236" s="20">
        <v>5</v>
      </c>
      <c r="I236" s="9">
        <v>0.7142857142857143</v>
      </c>
      <c r="J236" s="20">
        <v>0</v>
      </c>
      <c r="K236" s="9">
        <v>0</v>
      </c>
      <c r="L236" s="20">
        <v>0</v>
      </c>
      <c r="M236" s="9">
        <v>0</v>
      </c>
      <c r="N236" s="20">
        <v>0</v>
      </c>
      <c r="O236" s="9">
        <v>0</v>
      </c>
      <c r="P236" s="20">
        <v>0</v>
      </c>
      <c r="Q236" s="9">
        <v>0</v>
      </c>
      <c r="R236" s="20">
        <v>0</v>
      </c>
      <c r="S236" s="9">
        <v>0</v>
      </c>
    </row>
    <row r="237" spans="4:19" x14ac:dyDescent="0.25">
      <c r="D237" s="8" t="s">
        <v>651</v>
      </c>
      <c r="E237" s="20">
        <v>3</v>
      </c>
      <c r="F237" s="20">
        <v>3</v>
      </c>
      <c r="G237" s="9">
        <v>1</v>
      </c>
      <c r="H237" s="20">
        <v>3</v>
      </c>
      <c r="I237" s="9">
        <v>1</v>
      </c>
      <c r="J237" s="20">
        <v>0</v>
      </c>
      <c r="K237" s="9">
        <v>0</v>
      </c>
      <c r="L237" s="20">
        <v>0</v>
      </c>
      <c r="M237" s="9">
        <v>0</v>
      </c>
      <c r="N237" s="20">
        <v>0</v>
      </c>
      <c r="O237" s="9">
        <v>0</v>
      </c>
      <c r="P237" s="20">
        <v>0</v>
      </c>
      <c r="Q237" s="9">
        <v>0</v>
      </c>
      <c r="R237" s="20">
        <v>0</v>
      </c>
      <c r="S237" s="9">
        <v>0</v>
      </c>
    </row>
    <row r="238" spans="4:19" x14ac:dyDescent="0.25">
      <c r="D238" s="8" t="s">
        <v>656</v>
      </c>
      <c r="E238" s="20">
        <v>0</v>
      </c>
      <c r="F238" s="20">
        <v>0</v>
      </c>
      <c r="G238" s="9">
        <v>0</v>
      </c>
      <c r="H238" s="20">
        <v>0</v>
      </c>
      <c r="I238" s="9">
        <v>0</v>
      </c>
      <c r="J238" s="20">
        <v>0</v>
      </c>
      <c r="K238" s="9">
        <v>0</v>
      </c>
      <c r="L238" s="20">
        <v>0</v>
      </c>
      <c r="M238" s="9">
        <v>0</v>
      </c>
      <c r="N238" s="20">
        <v>0</v>
      </c>
      <c r="O238" s="9">
        <v>0</v>
      </c>
      <c r="P238" s="20">
        <v>0</v>
      </c>
      <c r="Q238" s="9">
        <v>0</v>
      </c>
      <c r="R238" s="20">
        <v>0</v>
      </c>
      <c r="S238" s="9">
        <v>0</v>
      </c>
    </row>
    <row r="239" spans="4:19" x14ac:dyDescent="0.25">
      <c r="D239" s="8" t="s">
        <v>677</v>
      </c>
      <c r="E239" s="20">
        <v>0</v>
      </c>
      <c r="F239" s="20">
        <v>0</v>
      </c>
      <c r="G239" s="9">
        <v>0</v>
      </c>
      <c r="H239" s="20">
        <v>0</v>
      </c>
      <c r="I239" s="9">
        <v>0</v>
      </c>
      <c r="J239" s="20">
        <v>0</v>
      </c>
      <c r="K239" s="9">
        <v>0</v>
      </c>
      <c r="L239" s="20">
        <v>0</v>
      </c>
      <c r="M239" s="9">
        <v>0</v>
      </c>
      <c r="N239" s="20">
        <v>0</v>
      </c>
      <c r="O239" s="9">
        <v>0</v>
      </c>
      <c r="P239" s="20">
        <v>0</v>
      </c>
      <c r="Q239" s="9">
        <v>0</v>
      </c>
      <c r="R239" s="20">
        <v>0</v>
      </c>
      <c r="S239" s="9">
        <v>0</v>
      </c>
    </row>
    <row r="240" spans="4:19" x14ac:dyDescent="0.25">
      <c r="D240" s="8" t="s">
        <v>678</v>
      </c>
      <c r="E240" s="20">
        <v>4</v>
      </c>
      <c r="F240" s="20">
        <v>4</v>
      </c>
      <c r="G240" s="9">
        <v>1</v>
      </c>
      <c r="H240" s="20">
        <v>2</v>
      </c>
      <c r="I240" s="9">
        <v>0.5</v>
      </c>
      <c r="J240" s="20">
        <v>0</v>
      </c>
      <c r="K240" s="9">
        <v>0</v>
      </c>
      <c r="L240" s="20">
        <v>0</v>
      </c>
      <c r="M240" s="9">
        <v>0</v>
      </c>
      <c r="N240" s="20">
        <v>0</v>
      </c>
      <c r="O240" s="9">
        <v>0</v>
      </c>
      <c r="P240" s="20">
        <v>0</v>
      </c>
      <c r="Q240" s="9">
        <v>0</v>
      </c>
      <c r="R240" s="20">
        <v>0</v>
      </c>
      <c r="S240" s="9">
        <v>0</v>
      </c>
    </row>
    <row r="241" spans="4:19" x14ac:dyDescent="0.25">
      <c r="D241" s="7" t="s">
        <v>653</v>
      </c>
      <c r="E241" s="20">
        <v>27</v>
      </c>
      <c r="F241" s="20">
        <v>21</v>
      </c>
      <c r="G241" s="9">
        <v>0.77777777777777779</v>
      </c>
      <c r="H241" s="20">
        <v>18</v>
      </c>
      <c r="I241" s="9">
        <v>0.8571428571428571</v>
      </c>
      <c r="J241" s="20">
        <v>2</v>
      </c>
      <c r="K241" s="9">
        <v>0.1111111111111111</v>
      </c>
      <c r="L241" s="20">
        <v>0</v>
      </c>
      <c r="M241" s="9">
        <v>0</v>
      </c>
      <c r="N241" s="20">
        <v>3</v>
      </c>
      <c r="O241" s="9">
        <v>0.14285714285714285</v>
      </c>
      <c r="P241" s="20">
        <v>2</v>
      </c>
      <c r="Q241" s="9">
        <v>9.5238095238095233E-2</v>
      </c>
      <c r="R241" s="20">
        <v>0</v>
      </c>
      <c r="S241" s="9">
        <v>0</v>
      </c>
    </row>
    <row r="242" spans="4:19" x14ac:dyDescent="0.25">
      <c r="D242" s="8" t="s">
        <v>654</v>
      </c>
      <c r="E242" s="20">
        <v>4</v>
      </c>
      <c r="F242" s="20">
        <v>4</v>
      </c>
      <c r="G242" s="9">
        <v>1</v>
      </c>
      <c r="H242" s="20">
        <v>2</v>
      </c>
      <c r="I242" s="9">
        <v>0.5</v>
      </c>
      <c r="J242" s="20">
        <v>0</v>
      </c>
      <c r="K242" s="9">
        <v>0</v>
      </c>
      <c r="L242" s="20">
        <v>0</v>
      </c>
      <c r="M242" s="9">
        <v>0</v>
      </c>
      <c r="N242" s="20">
        <v>0</v>
      </c>
      <c r="O242" s="9">
        <v>0</v>
      </c>
      <c r="P242" s="20">
        <v>0</v>
      </c>
      <c r="Q242" s="9">
        <v>0</v>
      </c>
      <c r="R242" s="20">
        <v>0</v>
      </c>
      <c r="S242" s="9">
        <v>0</v>
      </c>
    </row>
    <row r="243" spans="4:19" x14ac:dyDescent="0.25">
      <c r="D243" s="8" t="s">
        <v>657</v>
      </c>
      <c r="E243" s="20">
        <v>6</v>
      </c>
      <c r="F243" s="20">
        <v>3</v>
      </c>
      <c r="G243" s="9">
        <v>0.5</v>
      </c>
      <c r="H243" s="20">
        <v>3</v>
      </c>
      <c r="I243" s="9">
        <v>1</v>
      </c>
      <c r="J243" s="20">
        <v>0</v>
      </c>
      <c r="K243" s="9">
        <v>0</v>
      </c>
      <c r="L243" s="20">
        <v>0</v>
      </c>
      <c r="M243" s="9">
        <v>0</v>
      </c>
      <c r="N243" s="20">
        <v>2</v>
      </c>
      <c r="O243" s="9">
        <v>0.66666666666666663</v>
      </c>
      <c r="P243" s="20">
        <v>1</v>
      </c>
      <c r="Q243" s="9">
        <v>0.33333333333333331</v>
      </c>
      <c r="R243" s="20">
        <v>0</v>
      </c>
      <c r="S243" s="9">
        <v>0</v>
      </c>
    </row>
    <row r="244" spans="4:19" x14ac:dyDescent="0.25">
      <c r="D244" s="8" t="s">
        <v>661</v>
      </c>
      <c r="E244" s="20">
        <v>6</v>
      </c>
      <c r="F244" s="20">
        <v>5</v>
      </c>
      <c r="G244" s="9">
        <v>0.83333333333333337</v>
      </c>
      <c r="H244" s="20">
        <v>4</v>
      </c>
      <c r="I244" s="9">
        <v>0.8</v>
      </c>
      <c r="J244" s="20">
        <v>0</v>
      </c>
      <c r="K244" s="9">
        <v>0</v>
      </c>
      <c r="L244" s="20">
        <v>0</v>
      </c>
      <c r="M244" s="9">
        <v>0</v>
      </c>
      <c r="N244" s="20">
        <v>0</v>
      </c>
      <c r="O244" s="9">
        <v>0</v>
      </c>
      <c r="P244" s="20">
        <v>0</v>
      </c>
      <c r="Q244" s="9">
        <v>0</v>
      </c>
      <c r="R244" s="20">
        <v>0</v>
      </c>
      <c r="S244" s="9">
        <v>0</v>
      </c>
    </row>
    <row r="245" spans="4:19" x14ac:dyDescent="0.25">
      <c r="D245" s="8" t="s">
        <v>666</v>
      </c>
      <c r="E245" s="20">
        <v>9</v>
      </c>
      <c r="F245" s="20">
        <v>7</v>
      </c>
      <c r="G245" s="9">
        <v>0.77777777777777779</v>
      </c>
      <c r="H245" s="20">
        <v>7</v>
      </c>
      <c r="I245" s="9">
        <v>1</v>
      </c>
      <c r="J245" s="20">
        <v>2</v>
      </c>
      <c r="K245" s="9">
        <v>0.2857142857142857</v>
      </c>
      <c r="L245" s="20">
        <v>0</v>
      </c>
      <c r="M245" s="9">
        <v>0</v>
      </c>
      <c r="N245" s="20">
        <v>1</v>
      </c>
      <c r="O245" s="9">
        <v>0.14285714285714285</v>
      </c>
      <c r="P245" s="20">
        <v>1</v>
      </c>
      <c r="Q245" s="9">
        <v>0.14285714285714285</v>
      </c>
      <c r="R245" s="20">
        <v>0</v>
      </c>
      <c r="S245" s="9">
        <v>0</v>
      </c>
    </row>
    <row r="246" spans="4:19" x14ac:dyDescent="0.25">
      <c r="D246" s="8" t="s">
        <v>673</v>
      </c>
      <c r="E246" s="20">
        <v>0</v>
      </c>
      <c r="F246" s="20">
        <v>0</v>
      </c>
      <c r="G246" s="9">
        <v>0</v>
      </c>
      <c r="H246" s="20">
        <v>0</v>
      </c>
      <c r="I246" s="9">
        <v>0</v>
      </c>
      <c r="J246" s="20">
        <v>0</v>
      </c>
      <c r="K246" s="9">
        <v>0</v>
      </c>
      <c r="L246" s="20">
        <v>0</v>
      </c>
      <c r="M246" s="9">
        <v>0</v>
      </c>
      <c r="N246" s="20">
        <v>0</v>
      </c>
      <c r="O246" s="9">
        <v>0</v>
      </c>
      <c r="P246" s="20">
        <v>0</v>
      </c>
      <c r="Q246" s="9">
        <v>0</v>
      </c>
      <c r="R246" s="20">
        <v>0</v>
      </c>
      <c r="S246" s="9">
        <v>0</v>
      </c>
    </row>
    <row r="247" spans="4:19" x14ac:dyDescent="0.25">
      <c r="D247" s="8" t="s">
        <v>680</v>
      </c>
      <c r="E247" s="20">
        <v>2</v>
      </c>
      <c r="F247" s="20">
        <v>2</v>
      </c>
      <c r="G247" s="9">
        <v>1</v>
      </c>
      <c r="H247" s="20">
        <v>2</v>
      </c>
      <c r="I247" s="9">
        <v>1</v>
      </c>
      <c r="J247" s="20">
        <v>0</v>
      </c>
      <c r="K247" s="9">
        <v>0</v>
      </c>
      <c r="L247" s="20">
        <v>0</v>
      </c>
      <c r="M247" s="9">
        <v>0</v>
      </c>
      <c r="N247" s="20">
        <v>0</v>
      </c>
      <c r="O247" s="9">
        <v>0</v>
      </c>
      <c r="P247" s="20">
        <v>0</v>
      </c>
      <c r="Q247" s="9">
        <v>0</v>
      </c>
      <c r="R247" s="20">
        <v>0</v>
      </c>
      <c r="S247" s="9">
        <v>0</v>
      </c>
    </row>
    <row r="248" spans="4:19" x14ac:dyDescent="0.25">
      <c r="D248" s="6" t="s">
        <v>494</v>
      </c>
      <c r="E248" s="20">
        <v>157</v>
      </c>
      <c r="F248" s="20">
        <v>143</v>
      </c>
      <c r="G248" s="9">
        <v>0.91082802547770703</v>
      </c>
      <c r="H248" s="20">
        <v>121</v>
      </c>
      <c r="I248" s="9">
        <v>0.84615384615384615</v>
      </c>
      <c r="J248" s="20">
        <v>1</v>
      </c>
      <c r="K248" s="9">
        <v>8.2644628099173556E-3</v>
      </c>
      <c r="L248" s="20">
        <v>0</v>
      </c>
      <c r="M248" s="9">
        <v>0</v>
      </c>
      <c r="N248" s="20">
        <v>5</v>
      </c>
      <c r="O248" s="9">
        <v>3.4965034965034968E-2</v>
      </c>
      <c r="P248" s="20">
        <v>4</v>
      </c>
      <c r="Q248" s="9">
        <v>2.7972027972027972E-2</v>
      </c>
      <c r="R248" s="20">
        <v>0</v>
      </c>
      <c r="S248" s="9">
        <v>0</v>
      </c>
    </row>
    <row r="249" spans="4:19" x14ac:dyDescent="0.25">
      <c r="D249" s="7" t="s">
        <v>683</v>
      </c>
      <c r="E249" s="20">
        <v>17</v>
      </c>
      <c r="F249" s="20">
        <v>16</v>
      </c>
      <c r="G249" s="9">
        <v>0.94117647058823528</v>
      </c>
      <c r="H249" s="20">
        <v>16</v>
      </c>
      <c r="I249" s="9">
        <v>1</v>
      </c>
      <c r="J249" s="20">
        <v>0</v>
      </c>
      <c r="K249" s="9">
        <v>0</v>
      </c>
      <c r="L249" s="20">
        <v>0</v>
      </c>
      <c r="M249" s="9">
        <v>0</v>
      </c>
      <c r="N249" s="20">
        <v>1</v>
      </c>
      <c r="O249" s="9">
        <v>6.25E-2</v>
      </c>
      <c r="P249" s="20">
        <v>0</v>
      </c>
      <c r="Q249" s="9">
        <v>0</v>
      </c>
      <c r="R249" s="20">
        <v>0</v>
      </c>
      <c r="S249" s="9">
        <v>0</v>
      </c>
    </row>
    <row r="250" spans="4:19" x14ac:dyDescent="0.25">
      <c r="D250" s="8" t="s">
        <v>684</v>
      </c>
      <c r="E250" s="20">
        <v>4</v>
      </c>
      <c r="F250" s="20">
        <v>4</v>
      </c>
      <c r="G250" s="9">
        <v>1</v>
      </c>
      <c r="H250" s="20">
        <v>4</v>
      </c>
      <c r="I250" s="9">
        <v>1</v>
      </c>
      <c r="J250" s="20">
        <v>0</v>
      </c>
      <c r="K250" s="9">
        <v>0</v>
      </c>
      <c r="L250" s="20">
        <v>0</v>
      </c>
      <c r="M250" s="9">
        <v>0</v>
      </c>
      <c r="N250" s="20">
        <v>0</v>
      </c>
      <c r="O250" s="9">
        <v>0</v>
      </c>
      <c r="P250" s="20">
        <v>0</v>
      </c>
      <c r="Q250" s="9">
        <v>0</v>
      </c>
      <c r="R250" s="20">
        <v>0</v>
      </c>
      <c r="S250" s="9">
        <v>0</v>
      </c>
    </row>
    <row r="251" spans="4:19" x14ac:dyDescent="0.25">
      <c r="D251" s="8" t="s">
        <v>709</v>
      </c>
      <c r="E251" s="20">
        <v>6</v>
      </c>
      <c r="F251" s="20">
        <v>5</v>
      </c>
      <c r="G251" s="9">
        <v>0.83333333333333337</v>
      </c>
      <c r="H251" s="20">
        <v>5</v>
      </c>
      <c r="I251" s="9">
        <v>1</v>
      </c>
      <c r="J251" s="20">
        <v>0</v>
      </c>
      <c r="K251" s="9">
        <v>0</v>
      </c>
      <c r="L251" s="20">
        <v>0</v>
      </c>
      <c r="M251" s="9">
        <v>0</v>
      </c>
      <c r="N251" s="20">
        <v>1</v>
      </c>
      <c r="O251" s="9">
        <v>0.2</v>
      </c>
      <c r="P251" s="20">
        <v>0</v>
      </c>
      <c r="Q251" s="9">
        <v>0</v>
      </c>
      <c r="R251" s="20">
        <v>0</v>
      </c>
      <c r="S251" s="9">
        <v>0</v>
      </c>
    </row>
    <row r="252" spans="4:19" x14ac:dyDescent="0.25">
      <c r="D252" s="8" t="s">
        <v>710</v>
      </c>
      <c r="E252" s="20">
        <v>1</v>
      </c>
      <c r="F252" s="20">
        <v>1</v>
      </c>
      <c r="G252" s="9">
        <v>1</v>
      </c>
      <c r="H252" s="20">
        <v>1</v>
      </c>
      <c r="I252" s="9">
        <v>1</v>
      </c>
      <c r="J252" s="20">
        <v>0</v>
      </c>
      <c r="K252" s="9">
        <v>0</v>
      </c>
      <c r="L252" s="20">
        <v>0</v>
      </c>
      <c r="M252" s="9">
        <v>0</v>
      </c>
      <c r="N252" s="20">
        <v>0</v>
      </c>
      <c r="O252" s="9">
        <v>0</v>
      </c>
      <c r="P252" s="20">
        <v>0</v>
      </c>
      <c r="Q252" s="9">
        <v>0</v>
      </c>
      <c r="R252" s="20">
        <v>0</v>
      </c>
      <c r="S252" s="9">
        <v>0</v>
      </c>
    </row>
    <row r="253" spans="4:19" x14ac:dyDescent="0.25">
      <c r="D253" s="8" t="s">
        <v>711</v>
      </c>
      <c r="E253" s="20">
        <v>2</v>
      </c>
      <c r="F253" s="20">
        <v>2</v>
      </c>
      <c r="G253" s="9">
        <v>1</v>
      </c>
      <c r="H253" s="20">
        <v>2</v>
      </c>
      <c r="I253" s="9">
        <v>1</v>
      </c>
      <c r="J253" s="20">
        <v>0</v>
      </c>
      <c r="K253" s="9">
        <v>0</v>
      </c>
      <c r="L253" s="20">
        <v>0</v>
      </c>
      <c r="M253" s="9">
        <v>0</v>
      </c>
      <c r="N253" s="20">
        <v>0</v>
      </c>
      <c r="O253" s="9">
        <v>0</v>
      </c>
      <c r="P253" s="20">
        <v>0</v>
      </c>
      <c r="Q253" s="9">
        <v>0</v>
      </c>
      <c r="R253" s="20">
        <v>0</v>
      </c>
      <c r="S253" s="9">
        <v>0</v>
      </c>
    </row>
    <row r="254" spans="4:19" x14ac:dyDescent="0.25">
      <c r="D254" s="8" t="s">
        <v>716</v>
      </c>
      <c r="E254" s="20">
        <v>4</v>
      </c>
      <c r="F254" s="20">
        <v>4</v>
      </c>
      <c r="G254" s="9">
        <v>1</v>
      </c>
      <c r="H254" s="20">
        <v>4</v>
      </c>
      <c r="I254" s="9">
        <v>1</v>
      </c>
      <c r="J254" s="20">
        <v>0</v>
      </c>
      <c r="K254" s="9">
        <v>0</v>
      </c>
      <c r="L254" s="20">
        <v>0</v>
      </c>
      <c r="M254" s="9">
        <v>0</v>
      </c>
      <c r="N254" s="20">
        <v>0</v>
      </c>
      <c r="O254" s="9">
        <v>0</v>
      </c>
      <c r="P254" s="20">
        <v>0</v>
      </c>
      <c r="Q254" s="9">
        <v>0</v>
      </c>
      <c r="R254" s="20">
        <v>0</v>
      </c>
      <c r="S254" s="9">
        <v>0</v>
      </c>
    </row>
    <row r="255" spans="4:19" x14ac:dyDescent="0.25">
      <c r="D255" s="7" t="s">
        <v>495</v>
      </c>
      <c r="E255" s="20">
        <v>49</v>
      </c>
      <c r="F255" s="20">
        <v>46</v>
      </c>
      <c r="G255" s="9">
        <v>0.93877551020408168</v>
      </c>
      <c r="H255" s="20">
        <v>40</v>
      </c>
      <c r="I255" s="9">
        <v>0.86956521739130432</v>
      </c>
      <c r="J255" s="20">
        <v>0</v>
      </c>
      <c r="K255" s="9">
        <v>0</v>
      </c>
      <c r="L255" s="20">
        <v>0</v>
      </c>
      <c r="M255" s="9">
        <v>0</v>
      </c>
      <c r="N255" s="20">
        <v>1</v>
      </c>
      <c r="O255" s="9">
        <v>2.1739130434782608E-2</v>
      </c>
      <c r="P255" s="20">
        <v>0</v>
      </c>
      <c r="Q255" s="9">
        <v>0</v>
      </c>
      <c r="R255" s="20">
        <v>0</v>
      </c>
      <c r="S255" s="9">
        <v>0</v>
      </c>
    </row>
    <row r="256" spans="4:19" x14ac:dyDescent="0.25">
      <c r="D256" s="8" t="s">
        <v>496</v>
      </c>
      <c r="E256" s="20">
        <v>7</v>
      </c>
      <c r="F256" s="20">
        <v>6</v>
      </c>
      <c r="G256" s="9">
        <v>0.8571428571428571</v>
      </c>
      <c r="H256" s="20">
        <v>5</v>
      </c>
      <c r="I256" s="9">
        <v>0.83333333333333337</v>
      </c>
      <c r="J256" s="20">
        <v>0</v>
      </c>
      <c r="K256" s="9">
        <v>0</v>
      </c>
      <c r="L256" s="20">
        <v>0</v>
      </c>
      <c r="M256" s="9">
        <v>0</v>
      </c>
      <c r="N256" s="20">
        <v>0</v>
      </c>
      <c r="O256" s="9">
        <v>0</v>
      </c>
      <c r="P256" s="20">
        <v>0</v>
      </c>
      <c r="Q256" s="9">
        <v>0</v>
      </c>
      <c r="R256" s="20">
        <v>0</v>
      </c>
      <c r="S256" s="9">
        <v>0</v>
      </c>
    </row>
    <row r="257" spans="4:19" x14ac:dyDescent="0.25">
      <c r="D257" s="8" t="s">
        <v>686</v>
      </c>
      <c r="E257" s="20">
        <v>16</v>
      </c>
      <c r="F257" s="20">
        <v>15</v>
      </c>
      <c r="G257" s="9">
        <v>0.9375</v>
      </c>
      <c r="H257" s="20">
        <v>12</v>
      </c>
      <c r="I257" s="9">
        <v>0.8</v>
      </c>
      <c r="J257" s="20">
        <v>0</v>
      </c>
      <c r="K257" s="9">
        <v>0</v>
      </c>
      <c r="L257" s="20">
        <v>0</v>
      </c>
      <c r="M257" s="9">
        <v>0</v>
      </c>
      <c r="N257" s="20">
        <v>0</v>
      </c>
      <c r="O257" s="9">
        <v>0</v>
      </c>
      <c r="P257" s="20">
        <v>0</v>
      </c>
      <c r="Q257" s="9">
        <v>0</v>
      </c>
      <c r="R257" s="20">
        <v>0</v>
      </c>
      <c r="S257" s="9">
        <v>0</v>
      </c>
    </row>
    <row r="258" spans="4:19" x14ac:dyDescent="0.25">
      <c r="D258" s="8" t="s">
        <v>756</v>
      </c>
      <c r="E258" s="20">
        <v>10</v>
      </c>
      <c r="F258" s="20">
        <v>10</v>
      </c>
      <c r="G258" s="9">
        <v>1</v>
      </c>
      <c r="H258" s="20">
        <v>10</v>
      </c>
      <c r="I258" s="9">
        <v>1</v>
      </c>
      <c r="J258" s="20"/>
      <c r="K258" s="9">
        <v>0</v>
      </c>
      <c r="L258" s="20"/>
      <c r="M258" s="9">
        <v>0</v>
      </c>
      <c r="N258" s="20"/>
      <c r="O258" s="9">
        <v>0</v>
      </c>
      <c r="P258" s="20"/>
      <c r="Q258" s="9">
        <v>0</v>
      </c>
      <c r="R258" s="20"/>
      <c r="S258" s="9">
        <v>0</v>
      </c>
    </row>
    <row r="259" spans="4:19" x14ac:dyDescent="0.25">
      <c r="D259" s="8" t="s">
        <v>698</v>
      </c>
      <c r="E259" s="20">
        <v>9</v>
      </c>
      <c r="F259" s="20">
        <v>9</v>
      </c>
      <c r="G259" s="9">
        <v>1</v>
      </c>
      <c r="H259" s="20">
        <v>8</v>
      </c>
      <c r="I259" s="9">
        <v>0.88888888888888884</v>
      </c>
      <c r="J259" s="20">
        <v>0</v>
      </c>
      <c r="K259" s="9">
        <v>0</v>
      </c>
      <c r="L259" s="20">
        <v>0</v>
      </c>
      <c r="M259" s="9">
        <v>0</v>
      </c>
      <c r="N259" s="20">
        <v>0</v>
      </c>
      <c r="O259" s="9">
        <v>0</v>
      </c>
      <c r="P259" s="20">
        <v>0</v>
      </c>
      <c r="Q259" s="9">
        <v>0</v>
      </c>
      <c r="R259" s="20">
        <v>0</v>
      </c>
      <c r="S259" s="9">
        <v>0</v>
      </c>
    </row>
    <row r="260" spans="4:19" x14ac:dyDescent="0.25">
      <c r="D260" s="8" t="s">
        <v>707</v>
      </c>
      <c r="E260" s="20">
        <v>7</v>
      </c>
      <c r="F260" s="20">
        <v>6</v>
      </c>
      <c r="G260" s="9">
        <v>0.8571428571428571</v>
      </c>
      <c r="H260" s="20">
        <v>5</v>
      </c>
      <c r="I260" s="9">
        <v>0.83333333333333337</v>
      </c>
      <c r="J260" s="20">
        <v>0</v>
      </c>
      <c r="K260" s="9">
        <v>0</v>
      </c>
      <c r="L260" s="20">
        <v>0</v>
      </c>
      <c r="M260" s="9">
        <v>0</v>
      </c>
      <c r="N260" s="20">
        <v>1</v>
      </c>
      <c r="O260" s="9">
        <v>0.16666666666666666</v>
      </c>
      <c r="P260" s="20">
        <v>0</v>
      </c>
      <c r="Q260" s="9">
        <v>0</v>
      </c>
      <c r="R260" s="20">
        <v>0</v>
      </c>
      <c r="S260" s="9">
        <v>0</v>
      </c>
    </row>
    <row r="261" spans="4:19" x14ac:dyDescent="0.25">
      <c r="D261" s="7" t="s">
        <v>497</v>
      </c>
      <c r="E261" s="20">
        <v>31</v>
      </c>
      <c r="F261" s="20">
        <v>30</v>
      </c>
      <c r="G261" s="9">
        <v>0.967741935483871</v>
      </c>
      <c r="H261" s="20">
        <v>24</v>
      </c>
      <c r="I261" s="9">
        <v>0.8</v>
      </c>
      <c r="J261" s="20">
        <v>0</v>
      </c>
      <c r="K261" s="9">
        <v>0</v>
      </c>
      <c r="L261" s="20">
        <v>0</v>
      </c>
      <c r="M261" s="9">
        <v>0</v>
      </c>
      <c r="N261" s="20">
        <v>0</v>
      </c>
      <c r="O261" s="9">
        <v>0</v>
      </c>
      <c r="P261" s="20">
        <v>0</v>
      </c>
      <c r="Q261" s="9">
        <v>0</v>
      </c>
      <c r="R261" s="20">
        <v>0</v>
      </c>
      <c r="S261" s="9">
        <v>0</v>
      </c>
    </row>
    <row r="262" spans="4:19" x14ac:dyDescent="0.25">
      <c r="D262" s="8" t="s">
        <v>685</v>
      </c>
      <c r="E262" s="20">
        <v>0</v>
      </c>
      <c r="F262" s="20">
        <v>0</v>
      </c>
      <c r="G262" s="9">
        <v>0</v>
      </c>
      <c r="H262" s="20">
        <v>0</v>
      </c>
      <c r="I262" s="9">
        <v>0</v>
      </c>
      <c r="J262" s="20">
        <v>0</v>
      </c>
      <c r="K262" s="9">
        <v>0</v>
      </c>
      <c r="L262" s="20">
        <v>0</v>
      </c>
      <c r="M262" s="9">
        <v>0</v>
      </c>
      <c r="N262" s="20">
        <v>0</v>
      </c>
      <c r="O262" s="9">
        <v>0</v>
      </c>
      <c r="P262" s="20">
        <v>0</v>
      </c>
      <c r="Q262" s="9">
        <v>0</v>
      </c>
      <c r="R262" s="20">
        <v>0</v>
      </c>
      <c r="S262" s="9">
        <v>0</v>
      </c>
    </row>
    <row r="263" spans="4:19" x14ac:dyDescent="0.25">
      <c r="D263" s="8" t="s">
        <v>712</v>
      </c>
      <c r="E263" s="20">
        <v>1</v>
      </c>
      <c r="F263" s="20">
        <v>1</v>
      </c>
      <c r="G263" s="9">
        <v>1</v>
      </c>
      <c r="H263" s="20">
        <v>0</v>
      </c>
      <c r="I263" s="9">
        <v>0</v>
      </c>
      <c r="J263" s="20">
        <v>0</v>
      </c>
      <c r="K263" s="9">
        <v>0</v>
      </c>
      <c r="L263" s="20">
        <v>0</v>
      </c>
      <c r="M263" s="9">
        <v>0</v>
      </c>
      <c r="N263" s="20">
        <v>0</v>
      </c>
      <c r="O263" s="9">
        <v>0</v>
      </c>
      <c r="P263" s="20">
        <v>0</v>
      </c>
      <c r="Q263" s="9">
        <v>0</v>
      </c>
      <c r="R263" s="20">
        <v>0</v>
      </c>
      <c r="S263" s="9">
        <v>0</v>
      </c>
    </row>
    <row r="264" spans="4:19" x14ac:dyDescent="0.25">
      <c r="D264" s="8" t="s">
        <v>755</v>
      </c>
      <c r="E264" s="20">
        <v>8</v>
      </c>
      <c r="F264" s="20">
        <v>7</v>
      </c>
      <c r="G264" s="9">
        <v>0.875</v>
      </c>
      <c r="H264" s="20">
        <v>7</v>
      </c>
      <c r="I264" s="9">
        <v>1</v>
      </c>
      <c r="J264" s="20"/>
      <c r="K264" s="9">
        <v>0</v>
      </c>
      <c r="L264" s="20"/>
      <c r="M264" s="9">
        <v>0</v>
      </c>
      <c r="N264" s="20"/>
      <c r="O264" s="9">
        <v>0</v>
      </c>
      <c r="P264" s="20"/>
      <c r="Q264" s="9">
        <v>0</v>
      </c>
      <c r="R264" s="20"/>
      <c r="S264" s="9">
        <v>0</v>
      </c>
    </row>
    <row r="265" spans="4:19" x14ac:dyDescent="0.25">
      <c r="D265" s="8" t="s">
        <v>693</v>
      </c>
      <c r="E265" s="20">
        <v>8</v>
      </c>
      <c r="F265" s="20">
        <v>8</v>
      </c>
      <c r="G265" s="9">
        <v>1</v>
      </c>
      <c r="H265" s="20">
        <v>5</v>
      </c>
      <c r="I265" s="9">
        <v>0.625</v>
      </c>
      <c r="J265" s="20">
        <v>0</v>
      </c>
      <c r="K265" s="9">
        <v>0</v>
      </c>
      <c r="L265" s="20">
        <v>0</v>
      </c>
      <c r="M265" s="9">
        <v>0</v>
      </c>
      <c r="N265" s="20">
        <v>0</v>
      </c>
      <c r="O265" s="9">
        <v>0</v>
      </c>
      <c r="P265" s="20">
        <v>0</v>
      </c>
      <c r="Q265" s="9">
        <v>0</v>
      </c>
      <c r="R265" s="20">
        <v>0</v>
      </c>
      <c r="S265" s="9">
        <v>0</v>
      </c>
    </row>
    <row r="266" spans="4:19" x14ac:dyDescent="0.25">
      <c r="D266" s="8" t="s">
        <v>695</v>
      </c>
      <c r="E266" s="20">
        <v>5</v>
      </c>
      <c r="F266" s="20">
        <v>5</v>
      </c>
      <c r="G266" s="9">
        <v>1</v>
      </c>
      <c r="H266" s="20">
        <v>4</v>
      </c>
      <c r="I266" s="9">
        <v>0.8</v>
      </c>
      <c r="J266" s="20">
        <v>0</v>
      </c>
      <c r="K266" s="9">
        <v>0</v>
      </c>
      <c r="L266" s="20">
        <v>0</v>
      </c>
      <c r="M266" s="9">
        <v>0</v>
      </c>
      <c r="N266" s="20">
        <v>0</v>
      </c>
      <c r="O266" s="9">
        <v>0</v>
      </c>
      <c r="P266" s="20">
        <v>0</v>
      </c>
      <c r="Q266" s="9">
        <v>0</v>
      </c>
      <c r="R266" s="20">
        <v>0</v>
      </c>
      <c r="S266" s="9">
        <v>0</v>
      </c>
    </row>
    <row r="267" spans="4:19" x14ac:dyDescent="0.25">
      <c r="D267" s="8" t="s">
        <v>714</v>
      </c>
      <c r="E267" s="20">
        <v>5</v>
      </c>
      <c r="F267" s="20">
        <v>5</v>
      </c>
      <c r="G267" s="9">
        <v>1</v>
      </c>
      <c r="H267" s="20">
        <v>5</v>
      </c>
      <c r="I267" s="9">
        <v>1</v>
      </c>
      <c r="J267" s="20">
        <v>0</v>
      </c>
      <c r="K267" s="9">
        <v>0</v>
      </c>
      <c r="L267" s="20">
        <v>0</v>
      </c>
      <c r="M267" s="9">
        <v>0</v>
      </c>
      <c r="N267" s="20">
        <v>0</v>
      </c>
      <c r="O267" s="9">
        <v>0</v>
      </c>
      <c r="P267" s="20">
        <v>0</v>
      </c>
      <c r="Q267" s="9">
        <v>0</v>
      </c>
      <c r="R267" s="20">
        <v>0</v>
      </c>
      <c r="S267" s="9">
        <v>0</v>
      </c>
    </row>
    <row r="268" spans="4:19" x14ac:dyDescent="0.25">
      <c r="D268" s="8" t="s">
        <v>715</v>
      </c>
      <c r="E268" s="20">
        <v>0</v>
      </c>
      <c r="F268" s="20">
        <v>0</v>
      </c>
      <c r="G268" s="9">
        <v>0</v>
      </c>
      <c r="H268" s="20">
        <v>0</v>
      </c>
      <c r="I268" s="9">
        <v>0</v>
      </c>
      <c r="J268" s="20">
        <v>0</v>
      </c>
      <c r="K268" s="9">
        <v>0</v>
      </c>
      <c r="L268" s="20">
        <v>0</v>
      </c>
      <c r="M268" s="9">
        <v>0</v>
      </c>
      <c r="N268" s="20">
        <v>0</v>
      </c>
      <c r="O268" s="9">
        <v>0</v>
      </c>
      <c r="P268" s="20">
        <v>0</v>
      </c>
      <c r="Q268" s="9">
        <v>0</v>
      </c>
      <c r="R268" s="20">
        <v>0</v>
      </c>
      <c r="S268" s="9">
        <v>0</v>
      </c>
    </row>
    <row r="269" spans="4:19" x14ac:dyDescent="0.25">
      <c r="D269" s="8" t="s">
        <v>759</v>
      </c>
      <c r="E269" s="20">
        <v>4</v>
      </c>
      <c r="F269" s="20">
        <v>4</v>
      </c>
      <c r="G269" s="9">
        <v>1</v>
      </c>
      <c r="H269" s="20">
        <v>3</v>
      </c>
      <c r="I269" s="9">
        <v>0.75</v>
      </c>
      <c r="J269" s="20"/>
      <c r="K269" s="9">
        <v>0</v>
      </c>
      <c r="L269" s="20"/>
      <c r="M269" s="9">
        <v>0</v>
      </c>
      <c r="N269" s="20"/>
      <c r="O269" s="9">
        <v>0</v>
      </c>
      <c r="P269" s="20"/>
      <c r="Q269" s="9">
        <v>0</v>
      </c>
      <c r="R269" s="20"/>
      <c r="S269" s="9">
        <v>0</v>
      </c>
    </row>
    <row r="270" spans="4:19" x14ac:dyDescent="0.25">
      <c r="D270" s="7" t="s">
        <v>499</v>
      </c>
      <c r="E270" s="20">
        <v>11</v>
      </c>
      <c r="F270" s="20">
        <v>11</v>
      </c>
      <c r="G270" s="9">
        <v>1</v>
      </c>
      <c r="H270" s="20">
        <v>8</v>
      </c>
      <c r="I270" s="9">
        <v>0.72727272727272729</v>
      </c>
      <c r="J270" s="20">
        <v>0</v>
      </c>
      <c r="K270" s="9">
        <v>0</v>
      </c>
      <c r="L270" s="20">
        <v>0</v>
      </c>
      <c r="M270" s="9">
        <v>0</v>
      </c>
      <c r="N270" s="20">
        <v>0</v>
      </c>
      <c r="O270" s="9">
        <v>0</v>
      </c>
      <c r="P270" s="20">
        <v>0</v>
      </c>
      <c r="Q270" s="9">
        <v>0</v>
      </c>
      <c r="R270" s="20">
        <v>0</v>
      </c>
      <c r="S270" s="9">
        <v>0</v>
      </c>
    </row>
    <row r="271" spans="4:19" x14ac:dyDescent="0.25">
      <c r="D271" s="8" t="s">
        <v>682</v>
      </c>
      <c r="E271" s="20">
        <v>0</v>
      </c>
      <c r="F271" s="20">
        <v>0</v>
      </c>
      <c r="G271" s="9">
        <v>0</v>
      </c>
      <c r="H271" s="20">
        <v>0</v>
      </c>
      <c r="I271" s="9">
        <v>0</v>
      </c>
      <c r="J271" s="20">
        <v>0</v>
      </c>
      <c r="K271" s="9">
        <v>0</v>
      </c>
      <c r="L271" s="20">
        <v>0</v>
      </c>
      <c r="M271" s="9">
        <v>0</v>
      </c>
      <c r="N271" s="20">
        <v>0</v>
      </c>
      <c r="O271" s="9">
        <v>0</v>
      </c>
      <c r="P271" s="20">
        <v>0</v>
      </c>
      <c r="Q271" s="9">
        <v>0</v>
      </c>
      <c r="R271" s="20">
        <v>0</v>
      </c>
      <c r="S271" s="9">
        <v>0</v>
      </c>
    </row>
    <row r="272" spans="4:19" x14ac:dyDescent="0.25">
      <c r="D272" s="8" t="s">
        <v>687</v>
      </c>
      <c r="E272" s="20">
        <v>0</v>
      </c>
      <c r="F272" s="20">
        <v>0</v>
      </c>
      <c r="G272" s="9">
        <v>0</v>
      </c>
      <c r="H272" s="20">
        <v>0</v>
      </c>
      <c r="I272" s="9">
        <v>0</v>
      </c>
      <c r="J272" s="20">
        <v>0</v>
      </c>
      <c r="K272" s="9">
        <v>0</v>
      </c>
      <c r="L272" s="20">
        <v>0</v>
      </c>
      <c r="M272" s="9">
        <v>0</v>
      </c>
      <c r="N272" s="20">
        <v>0</v>
      </c>
      <c r="O272" s="9">
        <v>0</v>
      </c>
      <c r="P272" s="20">
        <v>0</v>
      </c>
      <c r="Q272" s="9">
        <v>0</v>
      </c>
      <c r="R272" s="20">
        <v>0</v>
      </c>
      <c r="S272" s="9">
        <v>0</v>
      </c>
    </row>
    <row r="273" spans="4:19" x14ac:dyDescent="0.25">
      <c r="D273" s="8" t="s">
        <v>691</v>
      </c>
      <c r="E273" s="20">
        <v>0</v>
      </c>
      <c r="F273" s="20">
        <v>0</v>
      </c>
      <c r="G273" s="9">
        <v>0</v>
      </c>
      <c r="H273" s="20">
        <v>0</v>
      </c>
      <c r="I273" s="9">
        <v>0</v>
      </c>
      <c r="J273" s="20">
        <v>0</v>
      </c>
      <c r="K273" s="9">
        <v>0</v>
      </c>
      <c r="L273" s="20">
        <v>0</v>
      </c>
      <c r="M273" s="9">
        <v>0</v>
      </c>
      <c r="N273" s="20">
        <v>0</v>
      </c>
      <c r="O273" s="9">
        <v>0</v>
      </c>
      <c r="P273" s="20">
        <v>0</v>
      </c>
      <c r="Q273" s="9">
        <v>0</v>
      </c>
      <c r="R273" s="20">
        <v>0</v>
      </c>
      <c r="S273" s="9">
        <v>0</v>
      </c>
    </row>
    <row r="274" spans="4:19" x14ac:dyDescent="0.25">
      <c r="D274" s="8" t="s">
        <v>696</v>
      </c>
      <c r="E274" s="20">
        <v>1</v>
      </c>
      <c r="F274" s="20">
        <v>1</v>
      </c>
      <c r="G274" s="9">
        <v>1</v>
      </c>
      <c r="H274" s="20">
        <v>0</v>
      </c>
      <c r="I274" s="9">
        <v>0</v>
      </c>
      <c r="J274" s="20">
        <v>0</v>
      </c>
      <c r="K274" s="9">
        <v>0</v>
      </c>
      <c r="L274" s="20">
        <v>0</v>
      </c>
      <c r="M274" s="9">
        <v>0</v>
      </c>
      <c r="N274" s="20">
        <v>0</v>
      </c>
      <c r="O274" s="9">
        <v>0</v>
      </c>
      <c r="P274" s="20">
        <v>0</v>
      </c>
      <c r="Q274" s="9">
        <v>0</v>
      </c>
      <c r="R274" s="20">
        <v>0</v>
      </c>
      <c r="S274" s="9">
        <v>0</v>
      </c>
    </row>
    <row r="275" spans="4:19" x14ac:dyDescent="0.25">
      <c r="D275" s="8" t="s">
        <v>703</v>
      </c>
      <c r="E275" s="20">
        <v>5</v>
      </c>
      <c r="F275" s="20">
        <v>5</v>
      </c>
      <c r="G275" s="9">
        <v>1</v>
      </c>
      <c r="H275" s="20">
        <v>5</v>
      </c>
      <c r="I275" s="9">
        <v>1</v>
      </c>
      <c r="J275" s="20">
        <v>0</v>
      </c>
      <c r="K275" s="9">
        <v>0</v>
      </c>
      <c r="L275" s="20">
        <v>0</v>
      </c>
      <c r="M275" s="9">
        <v>0</v>
      </c>
      <c r="N275" s="20">
        <v>0</v>
      </c>
      <c r="O275" s="9">
        <v>0</v>
      </c>
      <c r="P275" s="20">
        <v>0</v>
      </c>
      <c r="Q275" s="9">
        <v>0</v>
      </c>
      <c r="R275" s="20">
        <v>0</v>
      </c>
      <c r="S275" s="9">
        <v>0</v>
      </c>
    </row>
    <row r="276" spans="4:19" x14ac:dyDescent="0.25">
      <c r="D276" s="8" t="s">
        <v>758</v>
      </c>
      <c r="E276" s="20">
        <v>4</v>
      </c>
      <c r="F276" s="20">
        <v>4</v>
      </c>
      <c r="G276" s="9">
        <v>1</v>
      </c>
      <c r="H276" s="20">
        <v>2</v>
      </c>
      <c r="I276" s="9">
        <v>0.5</v>
      </c>
      <c r="J276" s="20"/>
      <c r="K276" s="9">
        <v>0</v>
      </c>
      <c r="L276" s="20"/>
      <c r="M276" s="9">
        <v>0</v>
      </c>
      <c r="N276" s="20"/>
      <c r="O276" s="9">
        <v>0</v>
      </c>
      <c r="P276" s="20"/>
      <c r="Q276" s="9">
        <v>0</v>
      </c>
      <c r="R276" s="20"/>
      <c r="S276" s="9">
        <v>0</v>
      </c>
    </row>
    <row r="277" spans="4:19" x14ac:dyDescent="0.25">
      <c r="D277" s="8" t="s">
        <v>706</v>
      </c>
      <c r="E277" s="20">
        <v>1</v>
      </c>
      <c r="F277" s="20">
        <v>1</v>
      </c>
      <c r="G277" s="9">
        <v>1</v>
      </c>
      <c r="H277" s="20">
        <v>1</v>
      </c>
      <c r="I277" s="9">
        <v>1</v>
      </c>
      <c r="J277" s="20">
        <v>0</v>
      </c>
      <c r="K277" s="9">
        <v>0</v>
      </c>
      <c r="L277" s="20">
        <v>0</v>
      </c>
      <c r="M277" s="9">
        <v>0</v>
      </c>
      <c r="N277" s="20">
        <v>0</v>
      </c>
      <c r="O277" s="9">
        <v>0</v>
      </c>
      <c r="P277" s="20">
        <v>0</v>
      </c>
      <c r="Q277" s="9">
        <v>0</v>
      </c>
      <c r="R277" s="20">
        <v>0</v>
      </c>
      <c r="S277" s="9">
        <v>0</v>
      </c>
    </row>
    <row r="278" spans="4:19" x14ac:dyDescent="0.25">
      <c r="D278" s="7" t="s">
        <v>498</v>
      </c>
      <c r="E278" s="20">
        <v>16</v>
      </c>
      <c r="F278" s="20">
        <v>13</v>
      </c>
      <c r="G278" s="9">
        <v>0.8125</v>
      </c>
      <c r="H278" s="20">
        <v>11</v>
      </c>
      <c r="I278" s="9">
        <v>0.84615384615384615</v>
      </c>
      <c r="J278" s="20">
        <v>0</v>
      </c>
      <c r="K278" s="9">
        <v>0</v>
      </c>
      <c r="L278" s="20">
        <v>0</v>
      </c>
      <c r="M278" s="9">
        <v>0</v>
      </c>
      <c r="N278" s="20">
        <v>1</v>
      </c>
      <c r="O278" s="9">
        <v>7.6923076923076927E-2</v>
      </c>
      <c r="P278" s="20">
        <v>1</v>
      </c>
      <c r="Q278" s="9">
        <v>7.6923076923076927E-2</v>
      </c>
      <c r="R278" s="20">
        <v>0</v>
      </c>
      <c r="S278" s="9">
        <v>0</v>
      </c>
    </row>
    <row r="279" spans="4:19" x14ac:dyDescent="0.25">
      <c r="D279" s="8" t="s">
        <v>757</v>
      </c>
      <c r="E279" s="20">
        <v>2</v>
      </c>
      <c r="F279" s="20">
        <v>2</v>
      </c>
      <c r="G279" s="9">
        <v>1</v>
      </c>
      <c r="H279" s="20">
        <v>1</v>
      </c>
      <c r="I279" s="9">
        <v>0.5</v>
      </c>
      <c r="J279" s="20"/>
      <c r="K279" s="9">
        <v>0</v>
      </c>
      <c r="L279" s="20"/>
      <c r="M279" s="9">
        <v>0</v>
      </c>
      <c r="N279" s="20"/>
      <c r="O279" s="9">
        <v>0</v>
      </c>
      <c r="P279" s="20"/>
      <c r="Q279" s="9">
        <v>0</v>
      </c>
      <c r="R279" s="20"/>
      <c r="S279" s="9">
        <v>0</v>
      </c>
    </row>
    <row r="280" spans="4:19" x14ac:dyDescent="0.25">
      <c r="D280" s="8" t="s">
        <v>701</v>
      </c>
      <c r="E280" s="20">
        <v>2</v>
      </c>
      <c r="F280" s="20">
        <v>1</v>
      </c>
      <c r="G280" s="9">
        <v>0.5</v>
      </c>
      <c r="H280" s="20">
        <v>1</v>
      </c>
      <c r="I280" s="9">
        <v>1</v>
      </c>
      <c r="J280" s="20">
        <v>0</v>
      </c>
      <c r="K280" s="9">
        <v>0</v>
      </c>
      <c r="L280" s="20">
        <v>0</v>
      </c>
      <c r="M280" s="9">
        <v>0</v>
      </c>
      <c r="N280" s="20">
        <v>1</v>
      </c>
      <c r="O280" s="9">
        <v>1</v>
      </c>
      <c r="P280" s="20">
        <v>0</v>
      </c>
      <c r="Q280" s="9">
        <v>0</v>
      </c>
      <c r="R280" s="20">
        <v>0</v>
      </c>
      <c r="S280" s="9">
        <v>0</v>
      </c>
    </row>
    <row r="281" spans="4:19" x14ac:dyDescent="0.25">
      <c r="D281" s="8" t="s">
        <v>500</v>
      </c>
      <c r="E281" s="20">
        <v>12</v>
      </c>
      <c r="F281" s="20">
        <v>10</v>
      </c>
      <c r="G281" s="9">
        <v>0.83333333333333337</v>
      </c>
      <c r="H281" s="20">
        <v>9</v>
      </c>
      <c r="I281" s="9">
        <v>0.9</v>
      </c>
      <c r="J281" s="20">
        <v>0</v>
      </c>
      <c r="K281" s="9">
        <v>0</v>
      </c>
      <c r="L281" s="20">
        <v>0</v>
      </c>
      <c r="M281" s="9">
        <v>0</v>
      </c>
      <c r="N281" s="20">
        <v>0</v>
      </c>
      <c r="O281" s="9">
        <v>0</v>
      </c>
      <c r="P281" s="20">
        <v>1</v>
      </c>
      <c r="Q281" s="9">
        <v>0.1</v>
      </c>
      <c r="R281" s="20">
        <v>0</v>
      </c>
      <c r="S281" s="9">
        <v>0</v>
      </c>
    </row>
    <row r="282" spans="4:19" x14ac:dyDescent="0.25">
      <c r="D282" s="7" t="s">
        <v>688</v>
      </c>
      <c r="E282" s="20">
        <v>13</v>
      </c>
      <c r="F282" s="20">
        <v>8</v>
      </c>
      <c r="G282" s="9">
        <v>0.61538461538461542</v>
      </c>
      <c r="H282" s="20">
        <v>6</v>
      </c>
      <c r="I282" s="9">
        <v>0.75</v>
      </c>
      <c r="J282" s="20">
        <v>1</v>
      </c>
      <c r="K282" s="9">
        <v>0.16666666666666666</v>
      </c>
      <c r="L282" s="20">
        <v>0</v>
      </c>
      <c r="M282" s="9">
        <v>0</v>
      </c>
      <c r="N282" s="20">
        <v>1</v>
      </c>
      <c r="O282" s="9">
        <v>0.125</v>
      </c>
      <c r="P282" s="20">
        <v>3</v>
      </c>
      <c r="Q282" s="9">
        <v>0.375</v>
      </c>
      <c r="R282" s="20">
        <v>0</v>
      </c>
      <c r="S282" s="9">
        <v>0</v>
      </c>
    </row>
    <row r="283" spans="4:19" x14ac:dyDescent="0.25">
      <c r="D283" s="8" t="s">
        <v>689</v>
      </c>
      <c r="E283" s="20">
        <v>1</v>
      </c>
      <c r="F283" s="20">
        <v>1</v>
      </c>
      <c r="G283" s="9">
        <v>1</v>
      </c>
      <c r="H283" s="20">
        <v>1</v>
      </c>
      <c r="I283" s="9">
        <v>1</v>
      </c>
      <c r="J283" s="20">
        <v>0</v>
      </c>
      <c r="K283" s="9">
        <v>0</v>
      </c>
      <c r="L283" s="20">
        <v>0</v>
      </c>
      <c r="M283" s="9">
        <v>0</v>
      </c>
      <c r="N283" s="20">
        <v>0</v>
      </c>
      <c r="O283" s="9">
        <v>0</v>
      </c>
      <c r="P283" s="20">
        <v>0</v>
      </c>
      <c r="Q283" s="9">
        <v>0</v>
      </c>
      <c r="R283" s="20">
        <v>0</v>
      </c>
      <c r="S283" s="9">
        <v>0</v>
      </c>
    </row>
    <row r="284" spans="4:19" x14ac:dyDescent="0.25">
      <c r="D284" s="8" t="s">
        <v>692</v>
      </c>
      <c r="E284" s="20">
        <v>0</v>
      </c>
      <c r="F284" s="20">
        <v>0</v>
      </c>
      <c r="G284" s="9">
        <v>0</v>
      </c>
      <c r="H284" s="20">
        <v>0</v>
      </c>
      <c r="I284" s="9">
        <v>0</v>
      </c>
      <c r="J284" s="20">
        <v>0</v>
      </c>
      <c r="K284" s="9">
        <v>0</v>
      </c>
      <c r="L284" s="20">
        <v>0</v>
      </c>
      <c r="M284" s="9">
        <v>0</v>
      </c>
      <c r="N284" s="20">
        <v>0</v>
      </c>
      <c r="O284" s="9">
        <v>0</v>
      </c>
      <c r="P284" s="20">
        <v>0</v>
      </c>
      <c r="Q284" s="9">
        <v>0</v>
      </c>
      <c r="R284" s="20">
        <v>0</v>
      </c>
      <c r="S284" s="9">
        <v>0</v>
      </c>
    </row>
    <row r="285" spans="4:19" x14ac:dyDescent="0.25">
      <c r="D285" s="8" t="s">
        <v>694</v>
      </c>
      <c r="E285" s="20">
        <v>2</v>
      </c>
      <c r="F285" s="20">
        <v>2</v>
      </c>
      <c r="G285" s="9">
        <v>1</v>
      </c>
      <c r="H285" s="20">
        <v>0</v>
      </c>
      <c r="I285" s="9">
        <v>0</v>
      </c>
      <c r="J285" s="20">
        <v>0</v>
      </c>
      <c r="K285" s="9">
        <v>0</v>
      </c>
      <c r="L285" s="20">
        <v>0</v>
      </c>
      <c r="M285" s="9">
        <v>0</v>
      </c>
      <c r="N285" s="20">
        <v>0</v>
      </c>
      <c r="O285" s="9">
        <v>0</v>
      </c>
      <c r="P285" s="20">
        <v>0</v>
      </c>
      <c r="Q285" s="9">
        <v>0</v>
      </c>
      <c r="R285" s="20">
        <v>0</v>
      </c>
      <c r="S285" s="9">
        <v>0</v>
      </c>
    </row>
    <row r="286" spans="4:19" x14ac:dyDescent="0.25">
      <c r="D286" s="8" t="s">
        <v>697</v>
      </c>
      <c r="E286" s="20">
        <v>4</v>
      </c>
      <c r="F286" s="20">
        <v>3</v>
      </c>
      <c r="G286" s="9">
        <v>0.75</v>
      </c>
      <c r="H286" s="20">
        <v>3</v>
      </c>
      <c r="I286" s="9">
        <v>1</v>
      </c>
      <c r="J286" s="20">
        <v>1</v>
      </c>
      <c r="K286" s="9">
        <v>0.33333333333333331</v>
      </c>
      <c r="L286" s="20">
        <v>0</v>
      </c>
      <c r="M286" s="9">
        <v>0</v>
      </c>
      <c r="N286" s="20">
        <v>1</v>
      </c>
      <c r="O286" s="9">
        <v>0.33333333333333331</v>
      </c>
      <c r="P286" s="20">
        <v>0</v>
      </c>
      <c r="Q286" s="9">
        <v>0</v>
      </c>
      <c r="R286" s="20">
        <v>0</v>
      </c>
      <c r="S286" s="9">
        <v>0</v>
      </c>
    </row>
    <row r="287" spans="4:19" x14ac:dyDescent="0.25">
      <c r="D287" s="8" t="s">
        <v>704</v>
      </c>
      <c r="E287" s="20">
        <v>4</v>
      </c>
      <c r="F287" s="20">
        <v>1</v>
      </c>
      <c r="G287" s="9">
        <v>0.25</v>
      </c>
      <c r="H287" s="20">
        <v>1</v>
      </c>
      <c r="I287" s="9">
        <v>1</v>
      </c>
      <c r="J287" s="20">
        <v>0</v>
      </c>
      <c r="K287" s="9">
        <v>0</v>
      </c>
      <c r="L287" s="20">
        <v>0</v>
      </c>
      <c r="M287" s="9">
        <v>0</v>
      </c>
      <c r="N287" s="20">
        <v>0</v>
      </c>
      <c r="O287" s="9">
        <v>0</v>
      </c>
      <c r="P287" s="20">
        <v>2</v>
      </c>
      <c r="Q287" s="9">
        <v>2</v>
      </c>
      <c r="R287" s="20">
        <v>0</v>
      </c>
      <c r="S287" s="9">
        <v>0</v>
      </c>
    </row>
    <row r="288" spans="4:19" x14ac:dyDescent="0.25">
      <c r="D288" s="8" t="s">
        <v>705</v>
      </c>
      <c r="E288" s="20">
        <v>2</v>
      </c>
      <c r="F288" s="20">
        <v>1</v>
      </c>
      <c r="G288" s="9">
        <v>0.5</v>
      </c>
      <c r="H288" s="20">
        <v>1</v>
      </c>
      <c r="I288" s="9">
        <v>1</v>
      </c>
      <c r="J288" s="20">
        <v>0</v>
      </c>
      <c r="K288" s="9">
        <v>0</v>
      </c>
      <c r="L288" s="20">
        <v>0</v>
      </c>
      <c r="M288" s="9">
        <v>0</v>
      </c>
      <c r="N288" s="20">
        <v>0</v>
      </c>
      <c r="O288" s="9">
        <v>0</v>
      </c>
      <c r="P288" s="20">
        <v>1</v>
      </c>
      <c r="Q288" s="9">
        <v>1</v>
      </c>
      <c r="R288" s="20">
        <v>0</v>
      </c>
      <c r="S288" s="9">
        <v>0</v>
      </c>
    </row>
    <row r="289" spans="4:19" x14ac:dyDescent="0.25">
      <c r="D289" s="7" t="s">
        <v>690</v>
      </c>
      <c r="E289" s="20">
        <v>20</v>
      </c>
      <c r="F289" s="20">
        <v>19</v>
      </c>
      <c r="G289" s="9">
        <v>0.95</v>
      </c>
      <c r="H289" s="20">
        <v>16</v>
      </c>
      <c r="I289" s="9">
        <v>0.84210526315789469</v>
      </c>
      <c r="J289" s="20">
        <v>0</v>
      </c>
      <c r="K289" s="9">
        <v>0</v>
      </c>
      <c r="L289" s="20">
        <v>0</v>
      </c>
      <c r="M289" s="9">
        <v>0</v>
      </c>
      <c r="N289" s="20">
        <v>1</v>
      </c>
      <c r="O289" s="9">
        <v>5.2631578947368418E-2</v>
      </c>
      <c r="P289" s="20">
        <v>0</v>
      </c>
      <c r="Q289" s="9">
        <v>0</v>
      </c>
      <c r="R289" s="20">
        <v>0</v>
      </c>
      <c r="S289" s="9">
        <v>0</v>
      </c>
    </row>
    <row r="290" spans="4:19" x14ac:dyDescent="0.25">
      <c r="D290" s="8" t="s">
        <v>483</v>
      </c>
      <c r="E290" s="20">
        <v>3</v>
      </c>
      <c r="F290" s="20">
        <v>3</v>
      </c>
      <c r="G290" s="9">
        <v>1</v>
      </c>
      <c r="H290" s="20">
        <v>2</v>
      </c>
      <c r="I290" s="9">
        <v>0.66666666666666663</v>
      </c>
      <c r="J290" s="20">
        <v>0</v>
      </c>
      <c r="K290" s="9">
        <v>0</v>
      </c>
      <c r="L290" s="20">
        <v>0</v>
      </c>
      <c r="M290" s="9">
        <v>0</v>
      </c>
      <c r="N290" s="20">
        <v>0</v>
      </c>
      <c r="O290" s="9">
        <v>0</v>
      </c>
      <c r="P290" s="20">
        <v>0</v>
      </c>
      <c r="Q290" s="9">
        <v>0</v>
      </c>
      <c r="R290" s="20">
        <v>0</v>
      </c>
      <c r="S290" s="9">
        <v>0</v>
      </c>
    </row>
    <row r="291" spans="4:19" x14ac:dyDescent="0.25">
      <c r="D291" s="8" t="s">
        <v>713</v>
      </c>
      <c r="E291" s="20">
        <v>1</v>
      </c>
      <c r="F291" s="20">
        <v>1</v>
      </c>
      <c r="G291" s="9">
        <v>1</v>
      </c>
      <c r="H291" s="20">
        <v>1</v>
      </c>
      <c r="I291" s="9">
        <v>1</v>
      </c>
      <c r="J291" s="20">
        <v>0</v>
      </c>
      <c r="K291" s="9">
        <v>0</v>
      </c>
      <c r="L291" s="20">
        <v>0</v>
      </c>
      <c r="M291" s="9">
        <v>0</v>
      </c>
      <c r="N291" s="20">
        <v>0</v>
      </c>
      <c r="O291" s="9">
        <v>0</v>
      </c>
      <c r="P291" s="20">
        <v>0</v>
      </c>
      <c r="Q291" s="9">
        <v>0</v>
      </c>
      <c r="R291" s="20">
        <v>0</v>
      </c>
      <c r="S291" s="9">
        <v>0</v>
      </c>
    </row>
    <row r="292" spans="4:19" x14ac:dyDescent="0.25">
      <c r="D292" s="8" t="s">
        <v>699</v>
      </c>
      <c r="E292" s="20">
        <v>1</v>
      </c>
      <c r="F292" s="20">
        <v>1</v>
      </c>
      <c r="G292" s="9">
        <v>1</v>
      </c>
      <c r="H292" s="20">
        <v>1</v>
      </c>
      <c r="I292" s="9">
        <v>1</v>
      </c>
      <c r="J292" s="20">
        <v>0</v>
      </c>
      <c r="K292" s="9">
        <v>0</v>
      </c>
      <c r="L292" s="20">
        <v>0</v>
      </c>
      <c r="M292" s="9">
        <v>0</v>
      </c>
      <c r="N292" s="20">
        <v>0</v>
      </c>
      <c r="O292" s="9">
        <v>0</v>
      </c>
      <c r="P292" s="20">
        <v>0</v>
      </c>
      <c r="Q292" s="9">
        <v>0</v>
      </c>
      <c r="R292" s="20">
        <v>0</v>
      </c>
      <c r="S292" s="9">
        <v>0</v>
      </c>
    </row>
    <row r="293" spans="4:19" x14ac:dyDescent="0.25">
      <c r="D293" s="8" t="s">
        <v>700</v>
      </c>
      <c r="E293" s="20">
        <v>8</v>
      </c>
      <c r="F293" s="20">
        <v>8</v>
      </c>
      <c r="G293" s="9">
        <v>1</v>
      </c>
      <c r="H293" s="20">
        <v>7</v>
      </c>
      <c r="I293" s="9">
        <v>0.875</v>
      </c>
      <c r="J293" s="20">
        <v>0</v>
      </c>
      <c r="K293" s="9">
        <v>0</v>
      </c>
      <c r="L293" s="20">
        <v>0</v>
      </c>
      <c r="M293" s="9">
        <v>0</v>
      </c>
      <c r="N293" s="20">
        <v>0</v>
      </c>
      <c r="O293" s="9">
        <v>0</v>
      </c>
      <c r="P293" s="20">
        <v>0</v>
      </c>
      <c r="Q293" s="9">
        <v>0</v>
      </c>
      <c r="R293" s="20">
        <v>0</v>
      </c>
      <c r="S293" s="9">
        <v>0</v>
      </c>
    </row>
    <row r="294" spans="4:19" x14ac:dyDescent="0.25">
      <c r="D294" s="8" t="s">
        <v>702</v>
      </c>
      <c r="E294" s="20">
        <v>7</v>
      </c>
      <c r="F294" s="20">
        <v>6</v>
      </c>
      <c r="G294" s="9">
        <v>0.8571428571428571</v>
      </c>
      <c r="H294" s="20">
        <v>5</v>
      </c>
      <c r="I294" s="9">
        <v>0.83333333333333337</v>
      </c>
      <c r="J294" s="20">
        <v>0</v>
      </c>
      <c r="K294" s="9">
        <v>0</v>
      </c>
      <c r="L294" s="20">
        <v>0</v>
      </c>
      <c r="M294" s="9">
        <v>0</v>
      </c>
      <c r="N294" s="20">
        <v>1</v>
      </c>
      <c r="O294" s="9">
        <v>0.16666666666666666</v>
      </c>
      <c r="P294" s="20">
        <v>0</v>
      </c>
      <c r="Q294" s="9">
        <v>0</v>
      </c>
      <c r="R294" s="20">
        <v>0</v>
      </c>
      <c r="S294" s="9">
        <v>0</v>
      </c>
    </row>
    <row r="295" spans="4:19" x14ac:dyDescent="0.25">
      <c r="D295" s="6" t="s">
        <v>208</v>
      </c>
      <c r="E295" s="20">
        <v>847</v>
      </c>
      <c r="F295" s="20">
        <v>755</v>
      </c>
      <c r="G295" s="9">
        <v>0.89138134592680052</v>
      </c>
      <c r="H295" s="20">
        <v>661</v>
      </c>
      <c r="I295" s="9">
        <v>0.87549668874172182</v>
      </c>
      <c r="J295" s="20">
        <v>422</v>
      </c>
      <c r="K295" s="9">
        <v>0.63842662632375191</v>
      </c>
      <c r="L295" s="20">
        <v>0</v>
      </c>
      <c r="M295" s="9">
        <v>0</v>
      </c>
      <c r="N295" s="20">
        <v>43</v>
      </c>
      <c r="O295" s="9">
        <v>5.6953642384105961E-2</v>
      </c>
      <c r="P295" s="20">
        <v>17</v>
      </c>
      <c r="Q295" s="9">
        <v>2.2516556291390728E-2</v>
      </c>
      <c r="R295" s="20">
        <v>3</v>
      </c>
      <c r="S295" s="9">
        <v>3.9735099337748344E-3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S79"/>
  <sheetViews>
    <sheetView showGridLines="0" zoomScale="80" zoomScaleNormal="8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85546875"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44641</v>
      </c>
    </row>
    <row r="3" spans="2:4" ht="32.25" customHeight="1" x14ac:dyDescent="0.25"/>
    <row r="21" spans="4:19" ht="60" x14ac:dyDescent="0.25">
      <c r="D21" s="10"/>
      <c r="E21" s="11" t="s">
        <v>238</v>
      </c>
      <c r="F21" s="11" t="s">
        <v>185</v>
      </c>
      <c r="G21" s="12" t="s">
        <v>186</v>
      </c>
      <c r="H21" s="11" t="s">
        <v>187</v>
      </c>
      <c r="I21" s="12" t="s">
        <v>186</v>
      </c>
      <c r="J21" s="11" t="s">
        <v>732</v>
      </c>
      <c r="K21" s="12" t="s">
        <v>186</v>
      </c>
      <c r="L21" s="10" t="s">
        <v>188</v>
      </c>
      <c r="M21" s="13" t="s">
        <v>189</v>
      </c>
      <c r="N21" s="10" t="s">
        <v>134</v>
      </c>
      <c r="O21" s="12" t="s">
        <v>190</v>
      </c>
      <c r="P21" s="11" t="s">
        <v>142</v>
      </c>
      <c r="Q21" s="12" t="s">
        <v>191</v>
      </c>
      <c r="R21" s="11" t="s">
        <v>192</v>
      </c>
      <c r="S21" s="11" t="s">
        <v>193</v>
      </c>
    </row>
    <row r="22" spans="4:19" x14ac:dyDescent="0.25">
      <c r="D22" s="14" t="s">
        <v>210</v>
      </c>
      <c r="E22" s="15">
        <f>GETPIVOTDATA("Sum of 01.2 Residential/Care home immunosuppressed patients",$D$23)</f>
        <v>220</v>
      </c>
      <c r="F22" s="15">
        <f>GETPIVOTDATA("Sum of 01.2f Second Vaccination",$D$23)</f>
        <v>198</v>
      </c>
      <c r="G22" s="16">
        <f>GETPIVOTDATA("Sum of 01.2f%",$D$23)</f>
        <v>0.9</v>
      </c>
      <c r="H22" s="15">
        <f>GETPIVOTDATA("Sum of 01.2a Vaccinated (Booster)",$D$23)</f>
        <v>180</v>
      </c>
      <c r="I22" s="16">
        <f>GETPIVOTDATA("Sum of 01.2a%",$D$23)</f>
        <v>0.90909090909090906</v>
      </c>
      <c r="J22" s="15">
        <f>GETPIVOTDATA("01.2g Second Booster Vaccination",$D$23)</f>
        <v>6</v>
      </c>
      <c r="K22" s="16">
        <f>GETPIVOTDATA("Sum of 01.2g%",$D$23)</f>
        <v>3.3333333333333333E-2</v>
      </c>
      <c r="L22" s="15">
        <f>GETPIVOTDATA("Sum of 01.2b Contraindicated (inc allergies, exclu vaccinated)",$D$23)</f>
        <v>0</v>
      </c>
      <c r="M22" s="16">
        <f>GETPIVOTDATA("Sum of 01.2b%",$D$23)</f>
        <v>0</v>
      </c>
      <c r="N22" s="15">
        <f>GETPIVOTDATA("Sum of 01.2c Declined (excl vaccinated or contraindicated)",$D$23)</f>
        <v>13</v>
      </c>
      <c r="O22" s="16">
        <f>GETPIVOTDATA("Sum of 01.2c%",$D$23)</f>
        <v>6.5656565656565663E-2</v>
      </c>
      <c r="P22" s="15">
        <f>GETPIVOTDATA("Sum of 01.2d Invited no outcome (excl vac, contr, decl)",$D$23)</f>
        <v>5</v>
      </c>
      <c r="Q22" s="16">
        <f>GETPIVOTDATA("Sum of 01.2d%",$D$23)</f>
        <v>2.5252525252525252E-2</v>
      </c>
      <c r="R22" s="15">
        <f>GETPIVOTDATA("Sum of 01.2e No contact coded [CALL]",$D$23)</f>
        <v>1</v>
      </c>
      <c r="S22" s="16">
        <f>GETPIVOTDATA("Sum of 01.2e%",$D$23)</f>
        <v>5.0505050505050509E-3</v>
      </c>
    </row>
    <row r="23" spans="4:19" hidden="1" x14ac:dyDescent="0.25">
      <c r="D23" s="5" t="s">
        <v>194</v>
      </c>
      <c r="E23" t="s">
        <v>239</v>
      </c>
      <c r="F23" t="s">
        <v>240</v>
      </c>
      <c r="G23" t="s">
        <v>241</v>
      </c>
      <c r="H23" t="s">
        <v>242</v>
      </c>
      <c r="I23" t="s">
        <v>243</v>
      </c>
      <c r="J23" t="s">
        <v>735</v>
      </c>
      <c r="K23" t="s">
        <v>736</v>
      </c>
      <c r="L23" t="s">
        <v>244</v>
      </c>
      <c r="M23" t="s">
        <v>245</v>
      </c>
      <c r="N23" t="s">
        <v>246</v>
      </c>
      <c r="O23" t="s">
        <v>247</v>
      </c>
      <c r="P23" t="s">
        <v>248</v>
      </c>
      <c r="Q23" t="s">
        <v>249</v>
      </c>
      <c r="R23" t="s">
        <v>250</v>
      </c>
      <c r="S23" t="s">
        <v>251</v>
      </c>
    </row>
    <row r="24" spans="4:19" x14ac:dyDescent="0.25">
      <c r="D24" s="6" t="s">
        <v>434</v>
      </c>
      <c r="E24" s="20">
        <v>29</v>
      </c>
      <c r="F24" s="20">
        <v>28</v>
      </c>
      <c r="G24" s="9">
        <v>0.96551724137931039</v>
      </c>
      <c r="H24" s="20">
        <v>27</v>
      </c>
      <c r="I24" s="9">
        <v>0.9642857142857143</v>
      </c>
      <c r="J24" s="20">
        <v>0</v>
      </c>
      <c r="K24" s="9">
        <v>0</v>
      </c>
      <c r="L24" s="20">
        <v>0</v>
      </c>
      <c r="M24" s="9">
        <v>0</v>
      </c>
      <c r="N24" s="20">
        <v>0</v>
      </c>
      <c r="O24" s="9">
        <v>0</v>
      </c>
      <c r="P24" s="20">
        <v>0</v>
      </c>
      <c r="Q24" s="9">
        <v>0</v>
      </c>
      <c r="R24" s="20">
        <v>0</v>
      </c>
      <c r="S24" s="9">
        <v>0</v>
      </c>
    </row>
    <row r="25" spans="4:19" x14ac:dyDescent="0.25">
      <c r="D25" s="6" t="s">
        <v>448</v>
      </c>
      <c r="E25" s="20">
        <v>25</v>
      </c>
      <c r="F25" s="20">
        <v>24</v>
      </c>
      <c r="G25" s="9">
        <v>0.96</v>
      </c>
      <c r="H25" s="20">
        <v>22</v>
      </c>
      <c r="I25" s="9">
        <v>0.91666666666666663</v>
      </c>
      <c r="J25" s="20">
        <v>0</v>
      </c>
      <c r="K25" s="9">
        <v>0</v>
      </c>
      <c r="L25" s="20">
        <v>0</v>
      </c>
      <c r="M25" s="9">
        <v>0</v>
      </c>
      <c r="N25" s="20">
        <v>0</v>
      </c>
      <c r="O25" s="9">
        <v>0</v>
      </c>
      <c r="P25" s="20">
        <v>1</v>
      </c>
      <c r="Q25" s="9">
        <v>4.1666666666666664E-2</v>
      </c>
      <c r="R25" s="20">
        <v>0</v>
      </c>
      <c r="S25" s="9">
        <v>0</v>
      </c>
    </row>
    <row r="26" spans="4:19" x14ac:dyDescent="0.25">
      <c r="D26" s="6" t="s">
        <v>451</v>
      </c>
      <c r="E26" s="20">
        <v>35</v>
      </c>
      <c r="F26" s="20">
        <v>31</v>
      </c>
      <c r="G26" s="9">
        <v>0.88571428571428568</v>
      </c>
      <c r="H26" s="20">
        <v>29</v>
      </c>
      <c r="I26" s="9">
        <v>0.93548387096774188</v>
      </c>
      <c r="J26" s="20">
        <v>2</v>
      </c>
      <c r="K26" s="9">
        <v>6.8965517241379309E-2</v>
      </c>
      <c r="L26" s="20">
        <v>0</v>
      </c>
      <c r="M26" s="9">
        <v>0</v>
      </c>
      <c r="N26" s="20">
        <v>3</v>
      </c>
      <c r="O26" s="9">
        <v>9.6774193548387094E-2</v>
      </c>
      <c r="P26" s="20">
        <v>0</v>
      </c>
      <c r="Q26" s="9">
        <v>0</v>
      </c>
      <c r="R26" s="20">
        <v>0</v>
      </c>
      <c r="S26" s="9">
        <v>0</v>
      </c>
    </row>
    <row r="27" spans="4:19" x14ac:dyDescent="0.25">
      <c r="D27" s="6" t="s">
        <v>405</v>
      </c>
      <c r="E27" s="20">
        <v>26</v>
      </c>
      <c r="F27" s="20">
        <v>24</v>
      </c>
      <c r="G27" s="9">
        <v>0.92307692307692313</v>
      </c>
      <c r="H27" s="20">
        <v>23</v>
      </c>
      <c r="I27" s="9">
        <v>0.95833333333333337</v>
      </c>
      <c r="J27" s="20">
        <v>2</v>
      </c>
      <c r="K27" s="9">
        <v>8.6956521739130432E-2</v>
      </c>
      <c r="L27" s="20">
        <v>0</v>
      </c>
      <c r="M27" s="9">
        <v>0</v>
      </c>
      <c r="N27" s="20">
        <v>2</v>
      </c>
      <c r="O27" s="9">
        <v>8.3333333333333329E-2</v>
      </c>
      <c r="P27" s="20">
        <v>0</v>
      </c>
      <c r="Q27" s="9">
        <v>0</v>
      </c>
      <c r="R27" s="20">
        <v>0</v>
      </c>
      <c r="S27" s="9">
        <v>0</v>
      </c>
    </row>
    <row r="28" spans="4:19" x14ac:dyDescent="0.25">
      <c r="D28" s="6" t="s">
        <v>472</v>
      </c>
      <c r="E28" s="20">
        <v>43</v>
      </c>
      <c r="F28" s="20">
        <v>39</v>
      </c>
      <c r="G28" s="9">
        <v>0.90697674418604646</v>
      </c>
      <c r="H28" s="20">
        <v>31</v>
      </c>
      <c r="I28" s="9">
        <v>0.79487179487179482</v>
      </c>
      <c r="J28" s="20">
        <v>0</v>
      </c>
      <c r="K28" s="9">
        <v>0</v>
      </c>
      <c r="L28" s="20">
        <v>0</v>
      </c>
      <c r="M28" s="9">
        <v>0</v>
      </c>
      <c r="N28" s="20">
        <v>3</v>
      </c>
      <c r="O28" s="9">
        <v>7.6923076923076927E-2</v>
      </c>
      <c r="P28" s="20">
        <v>0</v>
      </c>
      <c r="Q28" s="9">
        <v>0</v>
      </c>
      <c r="R28" s="20">
        <v>1</v>
      </c>
      <c r="S28" s="9">
        <v>2.564102564102564E-2</v>
      </c>
    </row>
    <row r="29" spans="4:19" x14ac:dyDescent="0.25">
      <c r="D29" s="7" t="s">
        <v>477</v>
      </c>
      <c r="E29" s="20">
        <v>10</v>
      </c>
      <c r="F29" s="20">
        <v>10</v>
      </c>
      <c r="G29" s="9">
        <v>1</v>
      </c>
      <c r="H29" s="20">
        <v>8</v>
      </c>
      <c r="I29" s="9">
        <v>0.8</v>
      </c>
      <c r="J29" s="20">
        <v>0</v>
      </c>
      <c r="K29" s="9">
        <v>0</v>
      </c>
      <c r="L29" s="20">
        <v>0</v>
      </c>
      <c r="M29" s="9">
        <v>0</v>
      </c>
      <c r="N29" s="20">
        <v>0</v>
      </c>
      <c r="O29" s="9">
        <v>0</v>
      </c>
      <c r="P29" s="20">
        <v>0</v>
      </c>
      <c r="Q29" s="9">
        <v>0</v>
      </c>
      <c r="R29" s="20">
        <v>0</v>
      </c>
      <c r="S29" s="9">
        <v>0</v>
      </c>
    </row>
    <row r="30" spans="4:19" x14ac:dyDescent="0.25">
      <c r="D30" s="8" t="s">
        <v>626</v>
      </c>
      <c r="E30" s="20">
        <v>0</v>
      </c>
      <c r="F30" s="20">
        <v>0</v>
      </c>
      <c r="G30" s="9">
        <v>0</v>
      </c>
      <c r="H30" s="20">
        <v>0</v>
      </c>
      <c r="I30" s="9">
        <v>0</v>
      </c>
      <c r="J30" s="20">
        <v>0</v>
      </c>
      <c r="K30" s="9">
        <v>0</v>
      </c>
      <c r="L30" s="20">
        <v>0</v>
      </c>
      <c r="M30" s="9">
        <v>0</v>
      </c>
      <c r="N30" s="20">
        <v>0</v>
      </c>
      <c r="O30" s="9">
        <v>0</v>
      </c>
      <c r="P30" s="20">
        <v>0</v>
      </c>
      <c r="Q30" s="9">
        <v>0</v>
      </c>
      <c r="R30" s="20">
        <v>0</v>
      </c>
      <c r="S30" s="9">
        <v>0</v>
      </c>
    </row>
    <row r="31" spans="4:19" x14ac:dyDescent="0.25">
      <c r="D31" s="8" t="s">
        <v>628</v>
      </c>
      <c r="E31" s="20">
        <v>0</v>
      </c>
      <c r="F31" s="20">
        <v>0</v>
      </c>
      <c r="G31" s="9">
        <v>0</v>
      </c>
      <c r="H31" s="20">
        <v>0</v>
      </c>
      <c r="I31" s="9">
        <v>0</v>
      </c>
      <c r="J31" s="20">
        <v>0</v>
      </c>
      <c r="K31" s="9">
        <v>0</v>
      </c>
      <c r="L31" s="20">
        <v>0</v>
      </c>
      <c r="M31" s="9">
        <v>0</v>
      </c>
      <c r="N31" s="20">
        <v>0</v>
      </c>
      <c r="O31" s="9">
        <v>0</v>
      </c>
      <c r="P31" s="20">
        <v>0</v>
      </c>
      <c r="Q31" s="9">
        <v>0</v>
      </c>
      <c r="R31" s="20">
        <v>0</v>
      </c>
      <c r="S31" s="9">
        <v>0</v>
      </c>
    </row>
    <row r="32" spans="4:19" x14ac:dyDescent="0.25">
      <c r="D32" s="8" t="s">
        <v>478</v>
      </c>
      <c r="E32" s="20">
        <v>1</v>
      </c>
      <c r="F32" s="20">
        <v>1</v>
      </c>
      <c r="G32" s="9">
        <v>1</v>
      </c>
      <c r="H32" s="20">
        <v>1</v>
      </c>
      <c r="I32" s="9">
        <v>1</v>
      </c>
      <c r="J32" s="20">
        <v>0</v>
      </c>
      <c r="K32" s="9">
        <v>0</v>
      </c>
      <c r="L32" s="20">
        <v>0</v>
      </c>
      <c r="M32" s="9">
        <v>0</v>
      </c>
      <c r="N32" s="20">
        <v>0</v>
      </c>
      <c r="O32" s="9">
        <v>0</v>
      </c>
      <c r="P32" s="20">
        <v>0</v>
      </c>
      <c r="Q32" s="9">
        <v>0</v>
      </c>
      <c r="R32" s="20">
        <v>0</v>
      </c>
      <c r="S32" s="9">
        <v>0</v>
      </c>
    </row>
    <row r="33" spans="4:19" x14ac:dyDescent="0.25">
      <c r="D33" s="8" t="s">
        <v>634</v>
      </c>
      <c r="E33" s="20">
        <v>3</v>
      </c>
      <c r="F33" s="20">
        <v>3</v>
      </c>
      <c r="G33" s="9">
        <v>1</v>
      </c>
      <c r="H33" s="20">
        <v>3</v>
      </c>
      <c r="I33" s="9">
        <v>1</v>
      </c>
      <c r="J33" s="20">
        <v>0</v>
      </c>
      <c r="K33" s="9">
        <v>0</v>
      </c>
      <c r="L33" s="20">
        <v>0</v>
      </c>
      <c r="M33" s="9">
        <v>0</v>
      </c>
      <c r="N33" s="20">
        <v>0</v>
      </c>
      <c r="O33" s="9">
        <v>0</v>
      </c>
      <c r="P33" s="20">
        <v>0</v>
      </c>
      <c r="Q33" s="9">
        <v>0</v>
      </c>
      <c r="R33" s="20">
        <v>0</v>
      </c>
      <c r="S33" s="9">
        <v>0</v>
      </c>
    </row>
    <row r="34" spans="4:19" x14ac:dyDescent="0.25">
      <c r="D34" s="8" t="s">
        <v>482</v>
      </c>
      <c r="E34" s="20">
        <v>0</v>
      </c>
      <c r="F34" s="20">
        <v>0</v>
      </c>
      <c r="G34" s="9">
        <v>0</v>
      </c>
      <c r="H34" s="20">
        <v>0</v>
      </c>
      <c r="I34" s="9">
        <v>0</v>
      </c>
      <c r="J34" s="20">
        <v>0</v>
      </c>
      <c r="K34" s="9">
        <v>0</v>
      </c>
      <c r="L34" s="20">
        <v>0</v>
      </c>
      <c r="M34" s="9">
        <v>0</v>
      </c>
      <c r="N34" s="20">
        <v>0</v>
      </c>
      <c r="O34" s="9">
        <v>0</v>
      </c>
      <c r="P34" s="20">
        <v>0</v>
      </c>
      <c r="Q34" s="9">
        <v>0</v>
      </c>
      <c r="R34" s="20">
        <v>0</v>
      </c>
      <c r="S34" s="9">
        <v>0</v>
      </c>
    </row>
    <row r="35" spans="4:19" x14ac:dyDescent="0.25">
      <c r="D35" s="8" t="s">
        <v>638</v>
      </c>
      <c r="E35" s="20">
        <v>0</v>
      </c>
      <c r="F35" s="20">
        <v>0</v>
      </c>
      <c r="G35" s="9">
        <v>0</v>
      </c>
      <c r="H35" s="20">
        <v>0</v>
      </c>
      <c r="I35" s="9">
        <v>0</v>
      </c>
      <c r="J35" s="20">
        <v>0</v>
      </c>
      <c r="K35" s="9">
        <v>0</v>
      </c>
      <c r="L35" s="20">
        <v>0</v>
      </c>
      <c r="M35" s="9">
        <v>0</v>
      </c>
      <c r="N35" s="20">
        <v>0</v>
      </c>
      <c r="O35" s="9">
        <v>0</v>
      </c>
      <c r="P35" s="20">
        <v>0</v>
      </c>
      <c r="Q35" s="9">
        <v>0</v>
      </c>
      <c r="R35" s="20">
        <v>0</v>
      </c>
      <c r="S35" s="9">
        <v>0</v>
      </c>
    </row>
    <row r="36" spans="4:19" x14ac:dyDescent="0.25">
      <c r="D36" s="8" t="s">
        <v>492</v>
      </c>
      <c r="E36" s="20">
        <v>5</v>
      </c>
      <c r="F36" s="20">
        <v>5</v>
      </c>
      <c r="G36" s="9">
        <v>1</v>
      </c>
      <c r="H36" s="20">
        <v>3</v>
      </c>
      <c r="I36" s="9">
        <v>0.6</v>
      </c>
      <c r="J36" s="20">
        <v>0</v>
      </c>
      <c r="K36" s="9">
        <v>0</v>
      </c>
      <c r="L36" s="20">
        <v>0</v>
      </c>
      <c r="M36" s="9">
        <v>0</v>
      </c>
      <c r="N36" s="20">
        <v>0</v>
      </c>
      <c r="O36" s="9">
        <v>0</v>
      </c>
      <c r="P36" s="20">
        <v>0</v>
      </c>
      <c r="Q36" s="9">
        <v>0</v>
      </c>
      <c r="R36" s="20">
        <v>0</v>
      </c>
      <c r="S36" s="9">
        <v>0</v>
      </c>
    </row>
    <row r="37" spans="4:19" x14ac:dyDescent="0.25">
      <c r="D37" s="8" t="s">
        <v>754</v>
      </c>
      <c r="E37" s="20">
        <v>1</v>
      </c>
      <c r="F37" s="20">
        <v>1</v>
      </c>
      <c r="G37" s="9">
        <v>1</v>
      </c>
      <c r="H37" s="20">
        <v>1</v>
      </c>
      <c r="I37" s="9">
        <v>1</v>
      </c>
      <c r="J37" s="20">
        <v>0</v>
      </c>
      <c r="K37" s="9">
        <v>0</v>
      </c>
      <c r="L37" s="20">
        <v>0</v>
      </c>
      <c r="M37" s="9">
        <v>0</v>
      </c>
      <c r="N37" s="20">
        <v>0</v>
      </c>
      <c r="O37" s="9">
        <v>0</v>
      </c>
      <c r="P37" s="20">
        <v>0</v>
      </c>
      <c r="Q37" s="9">
        <v>0</v>
      </c>
      <c r="R37" s="20">
        <v>0</v>
      </c>
      <c r="S37" s="9">
        <v>0</v>
      </c>
    </row>
    <row r="38" spans="4:19" x14ac:dyDescent="0.25">
      <c r="D38" s="7" t="s">
        <v>485</v>
      </c>
      <c r="E38" s="20">
        <v>3</v>
      </c>
      <c r="F38" s="20">
        <v>2</v>
      </c>
      <c r="G38" s="9">
        <v>0.66666666666666663</v>
      </c>
      <c r="H38" s="20">
        <v>2</v>
      </c>
      <c r="I38" s="9">
        <v>1</v>
      </c>
      <c r="J38" s="20">
        <v>0</v>
      </c>
      <c r="K38" s="9">
        <v>0</v>
      </c>
      <c r="L38" s="20">
        <v>0</v>
      </c>
      <c r="M38" s="9">
        <v>0</v>
      </c>
      <c r="N38" s="20">
        <v>1</v>
      </c>
      <c r="O38" s="9">
        <v>0.5</v>
      </c>
      <c r="P38" s="20">
        <v>0</v>
      </c>
      <c r="Q38" s="9">
        <v>0</v>
      </c>
      <c r="R38" s="20">
        <v>0</v>
      </c>
      <c r="S38" s="9">
        <v>0</v>
      </c>
    </row>
    <row r="39" spans="4:19" x14ac:dyDescent="0.25">
      <c r="D39" s="8" t="s">
        <v>629</v>
      </c>
      <c r="E39" s="20">
        <v>0</v>
      </c>
      <c r="F39" s="20">
        <v>0</v>
      </c>
      <c r="G39" s="9">
        <v>0</v>
      </c>
      <c r="H39" s="20">
        <v>0</v>
      </c>
      <c r="I39" s="9">
        <v>0</v>
      </c>
      <c r="J39" s="20">
        <v>0</v>
      </c>
      <c r="K39" s="9">
        <v>0</v>
      </c>
      <c r="L39" s="20">
        <v>0</v>
      </c>
      <c r="M39" s="9">
        <v>0</v>
      </c>
      <c r="N39" s="20">
        <v>0</v>
      </c>
      <c r="O39" s="9">
        <v>0</v>
      </c>
      <c r="P39" s="20">
        <v>0</v>
      </c>
      <c r="Q39" s="9">
        <v>0</v>
      </c>
      <c r="R39" s="20">
        <v>0</v>
      </c>
      <c r="S39" s="9">
        <v>0</v>
      </c>
    </row>
    <row r="40" spans="4:19" x14ac:dyDescent="0.25">
      <c r="D40" s="8" t="s">
        <v>631</v>
      </c>
      <c r="E40" s="20">
        <v>0</v>
      </c>
      <c r="F40" s="20">
        <v>0</v>
      </c>
      <c r="G40" s="9">
        <v>0</v>
      </c>
      <c r="H40" s="20">
        <v>0</v>
      </c>
      <c r="I40" s="9">
        <v>0</v>
      </c>
      <c r="J40" s="20">
        <v>0</v>
      </c>
      <c r="K40" s="9">
        <v>0</v>
      </c>
      <c r="L40" s="20">
        <v>0</v>
      </c>
      <c r="M40" s="9">
        <v>0</v>
      </c>
      <c r="N40" s="20">
        <v>0</v>
      </c>
      <c r="O40" s="9">
        <v>0</v>
      </c>
      <c r="P40" s="20">
        <v>0</v>
      </c>
      <c r="Q40" s="9">
        <v>0</v>
      </c>
      <c r="R40" s="20">
        <v>0</v>
      </c>
      <c r="S40" s="9">
        <v>0</v>
      </c>
    </row>
    <row r="41" spans="4:19" x14ac:dyDescent="0.25">
      <c r="D41" s="8" t="s">
        <v>632</v>
      </c>
      <c r="E41" s="20">
        <v>2</v>
      </c>
      <c r="F41" s="20">
        <v>2</v>
      </c>
      <c r="G41" s="9">
        <v>1</v>
      </c>
      <c r="H41" s="20">
        <v>2</v>
      </c>
      <c r="I41" s="9">
        <v>1</v>
      </c>
      <c r="J41" s="20">
        <v>0</v>
      </c>
      <c r="K41" s="9">
        <v>0</v>
      </c>
      <c r="L41" s="20">
        <v>0</v>
      </c>
      <c r="M41" s="9">
        <v>0</v>
      </c>
      <c r="N41" s="20">
        <v>0</v>
      </c>
      <c r="O41" s="9">
        <v>0</v>
      </c>
      <c r="P41" s="20">
        <v>0</v>
      </c>
      <c r="Q41" s="9">
        <v>0</v>
      </c>
      <c r="R41" s="20">
        <v>0</v>
      </c>
      <c r="S41" s="9">
        <v>0</v>
      </c>
    </row>
    <row r="42" spans="4:19" x14ac:dyDescent="0.25">
      <c r="D42" s="8" t="s">
        <v>633</v>
      </c>
      <c r="E42" s="20">
        <v>1</v>
      </c>
      <c r="F42" s="20">
        <v>0</v>
      </c>
      <c r="G42" s="9">
        <v>0</v>
      </c>
      <c r="H42" s="20">
        <v>0</v>
      </c>
      <c r="I42" s="9">
        <v>0</v>
      </c>
      <c r="J42" s="20">
        <v>0</v>
      </c>
      <c r="K42" s="9">
        <v>0</v>
      </c>
      <c r="L42" s="20">
        <v>0</v>
      </c>
      <c r="M42" s="9">
        <v>0</v>
      </c>
      <c r="N42" s="20">
        <v>1</v>
      </c>
      <c r="O42" s="9">
        <v>0</v>
      </c>
      <c r="P42" s="20">
        <v>0</v>
      </c>
      <c r="Q42" s="9">
        <v>0</v>
      </c>
      <c r="R42" s="20">
        <v>0</v>
      </c>
      <c r="S42" s="9">
        <v>0</v>
      </c>
    </row>
    <row r="43" spans="4:19" x14ac:dyDescent="0.25">
      <c r="D43" s="8" t="s">
        <v>486</v>
      </c>
      <c r="E43" s="20">
        <v>0</v>
      </c>
      <c r="F43" s="20">
        <v>0</v>
      </c>
      <c r="G43" s="9">
        <v>0</v>
      </c>
      <c r="H43" s="20">
        <v>0</v>
      </c>
      <c r="I43" s="9">
        <v>0</v>
      </c>
      <c r="J43" s="20">
        <v>0</v>
      </c>
      <c r="K43" s="9">
        <v>0</v>
      </c>
      <c r="L43" s="20">
        <v>0</v>
      </c>
      <c r="M43" s="9">
        <v>0</v>
      </c>
      <c r="N43" s="20">
        <v>0</v>
      </c>
      <c r="O43" s="9">
        <v>0</v>
      </c>
      <c r="P43" s="20">
        <v>0</v>
      </c>
      <c r="Q43" s="9">
        <v>0</v>
      </c>
      <c r="R43" s="20">
        <v>0</v>
      </c>
      <c r="S43" s="9">
        <v>0</v>
      </c>
    </row>
    <row r="44" spans="4:19" x14ac:dyDescent="0.25">
      <c r="D44" s="8" t="s">
        <v>635</v>
      </c>
      <c r="E44" s="20">
        <v>0</v>
      </c>
      <c r="F44" s="20">
        <v>0</v>
      </c>
      <c r="G44" s="9">
        <v>0</v>
      </c>
      <c r="H44" s="20">
        <v>0</v>
      </c>
      <c r="I44" s="9">
        <v>0</v>
      </c>
      <c r="J44" s="20">
        <v>0</v>
      </c>
      <c r="K44" s="9">
        <v>0</v>
      </c>
      <c r="L44" s="20">
        <v>0</v>
      </c>
      <c r="M44" s="9">
        <v>0</v>
      </c>
      <c r="N44" s="20">
        <v>0</v>
      </c>
      <c r="O44" s="9">
        <v>0</v>
      </c>
      <c r="P44" s="20">
        <v>0</v>
      </c>
      <c r="Q44" s="9">
        <v>0</v>
      </c>
      <c r="R44" s="20">
        <v>0</v>
      </c>
      <c r="S44" s="9">
        <v>0</v>
      </c>
    </row>
    <row r="45" spans="4:19" x14ac:dyDescent="0.25">
      <c r="D45" s="8" t="s">
        <v>642</v>
      </c>
      <c r="E45" s="20">
        <v>0</v>
      </c>
      <c r="F45" s="20">
        <v>0</v>
      </c>
      <c r="G45" s="9">
        <v>0</v>
      </c>
      <c r="H45" s="20">
        <v>0</v>
      </c>
      <c r="I45" s="9">
        <v>0</v>
      </c>
      <c r="J45" s="20">
        <v>0</v>
      </c>
      <c r="K45" s="9">
        <v>0</v>
      </c>
      <c r="L45" s="20">
        <v>0</v>
      </c>
      <c r="M45" s="9">
        <v>0</v>
      </c>
      <c r="N45" s="20">
        <v>0</v>
      </c>
      <c r="O45" s="9">
        <v>0</v>
      </c>
      <c r="P45" s="20">
        <v>0</v>
      </c>
      <c r="Q45" s="9">
        <v>0</v>
      </c>
      <c r="R45" s="20">
        <v>0</v>
      </c>
      <c r="S45" s="9">
        <v>0</v>
      </c>
    </row>
    <row r="46" spans="4:19" x14ac:dyDescent="0.25">
      <c r="D46" s="7" t="s">
        <v>487</v>
      </c>
      <c r="E46" s="20">
        <v>6</v>
      </c>
      <c r="F46" s="20">
        <v>5</v>
      </c>
      <c r="G46" s="9">
        <v>0.83333333333333337</v>
      </c>
      <c r="H46" s="20">
        <v>4</v>
      </c>
      <c r="I46" s="9">
        <v>0.8</v>
      </c>
      <c r="J46" s="20">
        <v>0</v>
      </c>
      <c r="K46" s="9">
        <v>0</v>
      </c>
      <c r="L46" s="20">
        <v>0</v>
      </c>
      <c r="M46" s="9">
        <v>0</v>
      </c>
      <c r="N46" s="20">
        <v>1</v>
      </c>
      <c r="O46" s="9">
        <v>0.2</v>
      </c>
      <c r="P46" s="20">
        <v>0</v>
      </c>
      <c r="Q46" s="9">
        <v>0</v>
      </c>
      <c r="R46" s="20">
        <v>0</v>
      </c>
      <c r="S46" s="9">
        <v>0</v>
      </c>
    </row>
    <row r="47" spans="4:19" x14ac:dyDescent="0.25">
      <c r="D47" s="8" t="s">
        <v>488</v>
      </c>
      <c r="E47" s="20">
        <v>3</v>
      </c>
      <c r="F47" s="20">
        <v>2</v>
      </c>
      <c r="G47" s="9">
        <v>0.66666666666666663</v>
      </c>
      <c r="H47" s="20">
        <v>2</v>
      </c>
      <c r="I47" s="9">
        <v>1</v>
      </c>
      <c r="J47" s="20">
        <v>0</v>
      </c>
      <c r="K47" s="9">
        <v>0</v>
      </c>
      <c r="L47" s="20">
        <v>0</v>
      </c>
      <c r="M47" s="9">
        <v>0</v>
      </c>
      <c r="N47" s="20">
        <v>1</v>
      </c>
      <c r="O47" s="9">
        <v>0.5</v>
      </c>
      <c r="P47" s="20">
        <v>0</v>
      </c>
      <c r="Q47" s="9">
        <v>0</v>
      </c>
      <c r="R47" s="20">
        <v>0</v>
      </c>
      <c r="S47" s="9">
        <v>0</v>
      </c>
    </row>
    <row r="48" spans="4:19" x14ac:dyDescent="0.25">
      <c r="D48" s="8" t="s">
        <v>489</v>
      </c>
      <c r="E48" s="20">
        <v>0</v>
      </c>
      <c r="F48" s="20">
        <v>0</v>
      </c>
      <c r="G48" s="9">
        <v>0</v>
      </c>
      <c r="H48" s="20">
        <v>0</v>
      </c>
      <c r="I48" s="9">
        <v>0</v>
      </c>
      <c r="J48" s="20">
        <v>0</v>
      </c>
      <c r="K48" s="9">
        <v>0</v>
      </c>
      <c r="L48" s="20">
        <v>0</v>
      </c>
      <c r="M48" s="9">
        <v>0</v>
      </c>
      <c r="N48" s="20">
        <v>0</v>
      </c>
      <c r="O48" s="9">
        <v>0</v>
      </c>
      <c r="P48" s="20">
        <v>0</v>
      </c>
      <c r="Q48" s="9">
        <v>0</v>
      </c>
      <c r="R48" s="20">
        <v>0</v>
      </c>
      <c r="S48" s="9">
        <v>0</v>
      </c>
    </row>
    <row r="49" spans="4:19" x14ac:dyDescent="0.25">
      <c r="D49" s="8" t="s">
        <v>493</v>
      </c>
      <c r="E49" s="20">
        <v>3</v>
      </c>
      <c r="F49" s="20">
        <v>3</v>
      </c>
      <c r="G49" s="9">
        <v>1</v>
      </c>
      <c r="H49" s="20">
        <v>2</v>
      </c>
      <c r="I49" s="9">
        <v>0.66666666666666663</v>
      </c>
      <c r="J49" s="20">
        <v>0</v>
      </c>
      <c r="K49" s="9">
        <v>0</v>
      </c>
      <c r="L49" s="20">
        <v>0</v>
      </c>
      <c r="M49" s="9">
        <v>0</v>
      </c>
      <c r="N49" s="20">
        <v>0</v>
      </c>
      <c r="O49" s="9">
        <v>0</v>
      </c>
      <c r="P49" s="20">
        <v>0</v>
      </c>
      <c r="Q49" s="9">
        <v>0</v>
      </c>
      <c r="R49" s="20">
        <v>0</v>
      </c>
      <c r="S49" s="9">
        <v>0</v>
      </c>
    </row>
    <row r="50" spans="4:19" x14ac:dyDescent="0.25">
      <c r="D50" s="8" t="s">
        <v>752</v>
      </c>
      <c r="E50" s="20">
        <v>0</v>
      </c>
      <c r="F50" s="20">
        <v>0</v>
      </c>
      <c r="G50" s="9">
        <v>0</v>
      </c>
      <c r="H50" s="20">
        <v>0</v>
      </c>
      <c r="I50" s="9">
        <v>0</v>
      </c>
      <c r="J50" s="20">
        <v>0</v>
      </c>
      <c r="K50" s="9">
        <v>0</v>
      </c>
      <c r="L50" s="20">
        <v>0</v>
      </c>
      <c r="M50" s="9">
        <v>0</v>
      </c>
      <c r="N50" s="20">
        <v>0</v>
      </c>
      <c r="O50" s="9">
        <v>0</v>
      </c>
      <c r="P50" s="20">
        <v>0</v>
      </c>
      <c r="Q50" s="9">
        <v>0</v>
      </c>
      <c r="R50" s="20">
        <v>0</v>
      </c>
      <c r="S50" s="9">
        <v>0</v>
      </c>
    </row>
    <row r="51" spans="4:19" x14ac:dyDescent="0.25">
      <c r="D51" s="8" t="s">
        <v>753</v>
      </c>
      <c r="E51" s="20">
        <v>0</v>
      </c>
      <c r="F51" s="20">
        <v>0</v>
      </c>
      <c r="G51" s="9">
        <v>0</v>
      </c>
      <c r="H51" s="20">
        <v>0</v>
      </c>
      <c r="I51" s="9">
        <v>0</v>
      </c>
      <c r="J51" s="20">
        <v>0</v>
      </c>
      <c r="K51" s="9">
        <v>0</v>
      </c>
      <c r="L51" s="20">
        <v>0</v>
      </c>
      <c r="M51" s="9">
        <v>0</v>
      </c>
      <c r="N51" s="20">
        <v>0</v>
      </c>
      <c r="O51" s="9">
        <v>0</v>
      </c>
      <c r="P51" s="20">
        <v>0</v>
      </c>
      <c r="Q51" s="9">
        <v>0</v>
      </c>
      <c r="R51" s="20">
        <v>0</v>
      </c>
      <c r="S51" s="9">
        <v>0</v>
      </c>
    </row>
    <row r="52" spans="4:19" x14ac:dyDescent="0.25">
      <c r="D52" s="7" t="s">
        <v>479</v>
      </c>
      <c r="E52" s="20">
        <v>5</v>
      </c>
      <c r="F52" s="20">
        <v>4</v>
      </c>
      <c r="G52" s="9">
        <v>0.8</v>
      </c>
      <c r="H52" s="20">
        <v>3</v>
      </c>
      <c r="I52" s="9">
        <v>0.75</v>
      </c>
      <c r="J52" s="20">
        <v>0</v>
      </c>
      <c r="K52" s="9">
        <v>0</v>
      </c>
      <c r="L52" s="20">
        <v>0</v>
      </c>
      <c r="M52" s="9">
        <v>0</v>
      </c>
      <c r="N52" s="20">
        <v>1</v>
      </c>
      <c r="O52" s="9">
        <v>0.25</v>
      </c>
      <c r="P52" s="20">
        <v>0</v>
      </c>
      <c r="Q52" s="9">
        <v>0</v>
      </c>
      <c r="R52" s="20">
        <v>0</v>
      </c>
      <c r="S52" s="9">
        <v>0</v>
      </c>
    </row>
    <row r="53" spans="4:19" x14ac:dyDescent="0.25">
      <c r="D53" s="8" t="s">
        <v>480</v>
      </c>
      <c r="E53" s="20">
        <v>2</v>
      </c>
      <c r="F53" s="20">
        <v>1</v>
      </c>
      <c r="G53" s="9">
        <v>0.5</v>
      </c>
      <c r="H53" s="20">
        <v>0</v>
      </c>
      <c r="I53" s="9">
        <v>0</v>
      </c>
      <c r="J53" s="20">
        <v>0</v>
      </c>
      <c r="K53" s="9">
        <v>0</v>
      </c>
      <c r="L53" s="20">
        <v>0</v>
      </c>
      <c r="M53" s="9">
        <v>0</v>
      </c>
      <c r="N53" s="20">
        <v>1</v>
      </c>
      <c r="O53" s="9">
        <v>1</v>
      </c>
      <c r="P53" s="20">
        <v>0</v>
      </c>
      <c r="Q53" s="9">
        <v>0</v>
      </c>
      <c r="R53" s="20">
        <v>0</v>
      </c>
      <c r="S53" s="9">
        <v>0</v>
      </c>
    </row>
    <row r="54" spans="4:19" x14ac:dyDescent="0.25">
      <c r="D54" s="8" t="s">
        <v>484</v>
      </c>
      <c r="E54" s="20">
        <v>0</v>
      </c>
      <c r="F54" s="20">
        <v>0</v>
      </c>
      <c r="G54" s="9">
        <v>0</v>
      </c>
      <c r="H54" s="20">
        <v>0</v>
      </c>
      <c r="I54" s="9">
        <v>0</v>
      </c>
      <c r="J54" s="20">
        <v>0</v>
      </c>
      <c r="K54" s="9">
        <v>0</v>
      </c>
      <c r="L54" s="20">
        <v>0</v>
      </c>
      <c r="M54" s="9">
        <v>0</v>
      </c>
      <c r="N54" s="20">
        <v>0</v>
      </c>
      <c r="O54" s="9">
        <v>0</v>
      </c>
      <c r="P54" s="20">
        <v>0</v>
      </c>
      <c r="Q54" s="9">
        <v>0</v>
      </c>
      <c r="R54" s="20">
        <v>0</v>
      </c>
      <c r="S54" s="9">
        <v>0</v>
      </c>
    </row>
    <row r="55" spans="4:19" x14ac:dyDescent="0.25">
      <c r="D55" s="8" t="s">
        <v>636</v>
      </c>
      <c r="E55" s="20">
        <v>3</v>
      </c>
      <c r="F55" s="20">
        <v>3</v>
      </c>
      <c r="G55" s="9">
        <v>1</v>
      </c>
      <c r="H55" s="20">
        <v>3</v>
      </c>
      <c r="I55" s="9">
        <v>1</v>
      </c>
      <c r="J55" s="20">
        <v>0</v>
      </c>
      <c r="K55" s="9">
        <v>0</v>
      </c>
      <c r="L55" s="20">
        <v>0</v>
      </c>
      <c r="M55" s="9">
        <v>0</v>
      </c>
      <c r="N55" s="20">
        <v>0</v>
      </c>
      <c r="O55" s="9">
        <v>0</v>
      </c>
      <c r="P55" s="20">
        <v>0</v>
      </c>
      <c r="Q55" s="9">
        <v>0</v>
      </c>
      <c r="R55" s="20">
        <v>0</v>
      </c>
      <c r="S55" s="9">
        <v>0</v>
      </c>
    </row>
    <row r="56" spans="4:19" x14ac:dyDescent="0.25">
      <c r="D56" s="7" t="s">
        <v>474</v>
      </c>
      <c r="E56" s="20">
        <v>7</v>
      </c>
      <c r="F56" s="20">
        <v>7</v>
      </c>
      <c r="G56" s="9">
        <v>1</v>
      </c>
      <c r="H56" s="20">
        <v>7</v>
      </c>
      <c r="I56" s="9">
        <v>1</v>
      </c>
      <c r="J56" s="20">
        <v>0</v>
      </c>
      <c r="K56" s="9">
        <v>0</v>
      </c>
      <c r="L56" s="20">
        <v>0</v>
      </c>
      <c r="M56" s="9">
        <v>0</v>
      </c>
      <c r="N56" s="20">
        <v>0</v>
      </c>
      <c r="O56" s="9">
        <v>0</v>
      </c>
      <c r="P56" s="20">
        <v>0</v>
      </c>
      <c r="Q56" s="9">
        <v>0</v>
      </c>
      <c r="R56" s="20">
        <v>0</v>
      </c>
      <c r="S56" s="9">
        <v>0</v>
      </c>
    </row>
    <row r="57" spans="4:19" x14ac:dyDescent="0.25">
      <c r="D57" s="8" t="s">
        <v>722</v>
      </c>
      <c r="E57" s="20">
        <v>0</v>
      </c>
      <c r="F57" s="20">
        <v>0</v>
      </c>
      <c r="G57" s="9">
        <v>0</v>
      </c>
      <c r="H57" s="20">
        <v>0</v>
      </c>
      <c r="I57" s="9">
        <v>0</v>
      </c>
      <c r="J57" s="20">
        <v>0</v>
      </c>
      <c r="K57" s="9">
        <v>0</v>
      </c>
      <c r="L57" s="20">
        <v>0</v>
      </c>
      <c r="M57" s="9">
        <v>0</v>
      </c>
      <c r="N57" s="20">
        <v>0</v>
      </c>
      <c r="O57" s="9">
        <v>0</v>
      </c>
      <c r="P57" s="20">
        <v>0</v>
      </c>
      <c r="Q57" s="9">
        <v>0</v>
      </c>
      <c r="R57" s="20">
        <v>0</v>
      </c>
      <c r="S57" s="9">
        <v>0</v>
      </c>
    </row>
    <row r="58" spans="4:19" x14ac:dyDescent="0.25">
      <c r="D58" s="8" t="s">
        <v>475</v>
      </c>
      <c r="E58" s="20">
        <v>3</v>
      </c>
      <c r="F58" s="20">
        <v>3</v>
      </c>
      <c r="G58" s="9">
        <v>1</v>
      </c>
      <c r="H58" s="20">
        <v>3</v>
      </c>
      <c r="I58" s="9">
        <v>1</v>
      </c>
      <c r="J58" s="20">
        <v>0</v>
      </c>
      <c r="K58" s="9">
        <v>0</v>
      </c>
      <c r="L58" s="20">
        <v>0</v>
      </c>
      <c r="M58" s="9">
        <v>0</v>
      </c>
      <c r="N58" s="20">
        <v>0</v>
      </c>
      <c r="O58" s="9">
        <v>0</v>
      </c>
      <c r="P58" s="20">
        <v>0</v>
      </c>
      <c r="Q58" s="9">
        <v>0</v>
      </c>
      <c r="R58" s="20">
        <v>0</v>
      </c>
      <c r="S58" s="9">
        <v>0</v>
      </c>
    </row>
    <row r="59" spans="4:19" x14ac:dyDescent="0.25">
      <c r="D59" s="8" t="s">
        <v>476</v>
      </c>
      <c r="E59" s="20">
        <v>1</v>
      </c>
      <c r="F59" s="20">
        <v>1</v>
      </c>
      <c r="G59" s="9">
        <v>1</v>
      </c>
      <c r="H59" s="20">
        <v>1</v>
      </c>
      <c r="I59" s="9">
        <v>1</v>
      </c>
      <c r="J59" s="20">
        <v>0</v>
      </c>
      <c r="K59" s="9">
        <v>0</v>
      </c>
      <c r="L59" s="20">
        <v>0</v>
      </c>
      <c r="M59" s="9">
        <v>0</v>
      </c>
      <c r="N59" s="20">
        <v>0</v>
      </c>
      <c r="O59" s="9">
        <v>0</v>
      </c>
      <c r="P59" s="20">
        <v>0</v>
      </c>
      <c r="Q59" s="9">
        <v>0</v>
      </c>
      <c r="R59" s="20">
        <v>0</v>
      </c>
      <c r="S59" s="9">
        <v>0</v>
      </c>
    </row>
    <row r="60" spans="4:19" x14ac:dyDescent="0.25">
      <c r="D60" s="8" t="s">
        <v>708</v>
      </c>
      <c r="E60" s="20">
        <v>2</v>
      </c>
      <c r="F60" s="20">
        <v>2</v>
      </c>
      <c r="G60" s="9">
        <v>1</v>
      </c>
      <c r="H60" s="20">
        <v>2</v>
      </c>
      <c r="I60" s="9">
        <v>1</v>
      </c>
      <c r="J60" s="20">
        <v>0</v>
      </c>
      <c r="K60" s="9">
        <v>0</v>
      </c>
      <c r="L60" s="20">
        <v>0</v>
      </c>
      <c r="M60" s="9">
        <v>0</v>
      </c>
      <c r="N60" s="20">
        <v>0</v>
      </c>
      <c r="O60" s="9">
        <v>0</v>
      </c>
      <c r="P60" s="20">
        <v>0</v>
      </c>
      <c r="Q60" s="9">
        <v>0</v>
      </c>
      <c r="R60" s="20">
        <v>0</v>
      </c>
      <c r="S60" s="9">
        <v>0</v>
      </c>
    </row>
    <row r="61" spans="4:19" x14ac:dyDescent="0.25">
      <c r="D61" s="8" t="s">
        <v>723</v>
      </c>
      <c r="E61" s="20">
        <v>1</v>
      </c>
      <c r="F61" s="20">
        <v>1</v>
      </c>
      <c r="G61" s="9">
        <v>1</v>
      </c>
      <c r="H61" s="20">
        <v>1</v>
      </c>
      <c r="I61" s="9">
        <v>1</v>
      </c>
      <c r="J61" s="20">
        <v>0</v>
      </c>
      <c r="K61" s="9">
        <v>0</v>
      </c>
      <c r="L61" s="20">
        <v>0</v>
      </c>
      <c r="M61" s="9">
        <v>0</v>
      </c>
      <c r="N61" s="20">
        <v>0</v>
      </c>
      <c r="O61" s="9">
        <v>0</v>
      </c>
      <c r="P61" s="20">
        <v>0</v>
      </c>
      <c r="Q61" s="9">
        <v>0</v>
      </c>
      <c r="R61" s="20">
        <v>0</v>
      </c>
      <c r="S61" s="9">
        <v>0</v>
      </c>
    </row>
    <row r="62" spans="4:19" x14ac:dyDescent="0.25">
      <c r="D62" s="8" t="s">
        <v>483</v>
      </c>
      <c r="E62" s="20">
        <v>0</v>
      </c>
      <c r="F62" s="20">
        <v>0</v>
      </c>
      <c r="G62" s="9">
        <v>0</v>
      </c>
      <c r="H62" s="20">
        <v>0</v>
      </c>
      <c r="I62" s="9">
        <v>0</v>
      </c>
      <c r="J62" s="20">
        <v>0</v>
      </c>
      <c r="K62" s="9">
        <v>0</v>
      </c>
      <c r="L62" s="20">
        <v>0</v>
      </c>
      <c r="M62" s="9">
        <v>0</v>
      </c>
      <c r="N62" s="20">
        <v>0</v>
      </c>
      <c r="O62" s="9">
        <v>0</v>
      </c>
      <c r="P62" s="20">
        <v>0</v>
      </c>
      <c r="Q62" s="9">
        <v>0</v>
      </c>
      <c r="R62" s="20">
        <v>0</v>
      </c>
      <c r="S62" s="9">
        <v>0</v>
      </c>
    </row>
    <row r="63" spans="4:19" x14ac:dyDescent="0.25">
      <c r="D63" s="8" t="s">
        <v>490</v>
      </c>
      <c r="E63" s="20">
        <v>0</v>
      </c>
      <c r="F63" s="20">
        <v>0</v>
      </c>
      <c r="G63" s="9">
        <v>0</v>
      </c>
      <c r="H63" s="20">
        <v>0</v>
      </c>
      <c r="I63" s="9">
        <v>0</v>
      </c>
      <c r="J63" s="20">
        <v>0</v>
      </c>
      <c r="K63" s="9">
        <v>0</v>
      </c>
      <c r="L63" s="20">
        <v>0</v>
      </c>
      <c r="M63" s="9">
        <v>0</v>
      </c>
      <c r="N63" s="20">
        <v>0</v>
      </c>
      <c r="O63" s="9">
        <v>0</v>
      </c>
      <c r="P63" s="20">
        <v>0</v>
      </c>
      <c r="Q63" s="9">
        <v>0</v>
      </c>
      <c r="R63" s="20">
        <v>0</v>
      </c>
      <c r="S63" s="9">
        <v>0</v>
      </c>
    </row>
    <row r="64" spans="4:19" x14ac:dyDescent="0.25">
      <c r="D64" s="8" t="s">
        <v>724</v>
      </c>
      <c r="E64" s="20">
        <v>0</v>
      </c>
      <c r="F64" s="20">
        <v>0</v>
      </c>
      <c r="G64" s="9">
        <v>0</v>
      </c>
      <c r="H64" s="20">
        <v>0</v>
      </c>
      <c r="I64" s="9">
        <v>0</v>
      </c>
      <c r="J64" s="20">
        <v>0</v>
      </c>
      <c r="K64" s="9">
        <v>0</v>
      </c>
      <c r="L64" s="20">
        <v>0</v>
      </c>
      <c r="M64" s="9">
        <v>0</v>
      </c>
      <c r="N64" s="20">
        <v>0</v>
      </c>
      <c r="O64" s="9">
        <v>0</v>
      </c>
      <c r="P64" s="20">
        <v>0</v>
      </c>
      <c r="Q64" s="9">
        <v>0</v>
      </c>
      <c r="R64" s="20">
        <v>0</v>
      </c>
      <c r="S64" s="9">
        <v>0</v>
      </c>
    </row>
    <row r="65" spans="4:19" x14ac:dyDescent="0.25">
      <c r="D65" s="7" t="s">
        <v>473</v>
      </c>
      <c r="E65" s="20">
        <v>12</v>
      </c>
      <c r="F65" s="20">
        <v>11</v>
      </c>
      <c r="G65" s="9">
        <v>0.91666666666666663</v>
      </c>
      <c r="H65" s="20">
        <v>7</v>
      </c>
      <c r="I65" s="9">
        <v>0.63636363636363635</v>
      </c>
      <c r="J65" s="20">
        <v>0</v>
      </c>
      <c r="K65" s="9">
        <v>0</v>
      </c>
      <c r="L65" s="20">
        <v>0</v>
      </c>
      <c r="M65" s="9">
        <v>0</v>
      </c>
      <c r="N65" s="20">
        <v>0</v>
      </c>
      <c r="O65" s="9">
        <v>0</v>
      </c>
      <c r="P65" s="20">
        <v>0</v>
      </c>
      <c r="Q65" s="9">
        <v>0</v>
      </c>
      <c r="R65" s="20">
        <v>1</v>
      </c>
      <c r="S65" s="9">
        <v>9.0909090909090912E-2</v>
      </c>
    </row>
    <row r="66" spans="4:19" x14ac:dyDescent="0.25">
      <c r="D66" s="8" t="s">
        <v>625</v>
      </c>
      <c r="E66" s="20">
        <v>0</v>
      </c>
      <c r="F66" s="20">
        <v>0</v>
      </c>
      <c r="G66" s="9">
        <v>0</v>
      </c>
      <c r="H66" s="20">
        <v>0</v>
      </c>
      <c r="I66" s="9">
        <v>0</v>
      </c>
      <c r="J66" s="20">
        <v>0</v>
      </c>
      <c r="K66" s="9">
        <v>0</v>
      </c>
      <c r="L66" s="20">
        <v>0</v>
      </c>
      <c r="M66" s="9">
        <v>0</v>
      </c>
      <c r="N66" s="20">
        <v>0</v>
      </c>
      <c r="O66" s="9">
        <v>0</v>
      </c>
      <c r="P66" s="20">
        <v>0</v>
      </c>
      <c r="Q66" s="9">
        <v>0</v>
      </c>
      <c r="R66" s="20">
        <v>0</v>
      </c>
      <c r="S66" s="9">
        <v>0</v>
      </c>
    </row>
    <row r="67" spans="4:19" x14ac:dyDescent="0.25">
      <c r="D67" s="8" t="s">
        <v>627</v>
      </c>
      <c r="E67" s="20">
        <v>0</v>
      </c>
      <c r="F67" s="20">
        <v>0</v>
      </c>
      <c r="G67" s="9">
        <v>0</v>
      </c>
      <c r="H67" s="20">
        <v>0</v>
      </c>
      <c r="I67" s="9">
        <v>0</v>
      </c>
      <c r="J67" s="20">
        <v>0</v>
      </c>
      <c r="K67" s="9">
        <v>0</v>
      </c>
      <c r="L67" s="20">
        <v>0</v>
      </c>
      <c r="M67" s="9">
        <v>0</v>
      </c>
      <c r="N67" s="20">
        <v>0</v>
      </c>
      <c r="O67" s="9">
        <v>0</v>
      </c>
      <c r="P67" s="20">
        <v>0</v>
      </c>
      <c r="Q67" s="9">
        <v>0</v>
      </c>
      <c r="R67" s="20">
        <v>0</v>
      </c>
      <c r="S67" s="9">
        <v>0</v>
      </c>
    </row>
    <row r="68" spans="4:19" x14ac:dyDescent="0.25">
      <c r="D68" s="8" t="s">
        <v>630</v>
      </c>
      <c r="E68" s="20">
        <v>0</v>
      </c>
      <c r="F68" s="20">
        <v>0</v>
      </c>
      <c r="G68" s="9">
        <v>0</v>
      </c>
      <c r="H68" s="20">
        <v>0</v>
      </c>
      <c r="I68" s="9">
        <v>0</v>
      </c>
      <c r="J68" s="20">
        <v>0</v>
      </c>
      <c r="K68" s="9">
        <v>0</v>
      </c>
      <c r="L68" s="20">
        <v>0</v>
      </c>
      <c r="M68" s="9">
        <v>0</v>
      </c>
      <c r="N68" s="20">
        <v>0</v>
      </c>
      <c r="O68" s="9">
        <v>0</v>
      </c>
      <c r="P68" s="20">
        <v>0</v>
      </c>
      <c r="Q68" s="9">
        <v>0</v>
      </c>
      <c r="R68" s="20">
        <v>0</v>
      </c>
      <c r="S68" s="9">
        <v>0</v>
      </c>
    </row>
    <row r="69" spans="4:19" x14ac:dyDescent="0.25">
      <c r="D69" s="8" t="s">
        <v>481</v>
      </c>
      <c r="E69" s="20">
        <v>0</v>
      </c>
      <c r="F69" s="20">
        <v>0</v>
      </c>
      <c r="G69" s="9">
        <v>0</v>
      </c>
      <c r="H69" s="20">
        <v>0</v>
      </c>
      <c r="I69" s="9">
        <v>0</v>
      </c>
      <c r="J69" s="20">
        <v>0</v>
      </c>
      <c r="K69" s="9">
        <v>0</v>
      </c>
      <c r="L69" s="20">
        <v>0</v>
      </c>
      <c r="M69" s="9">
        <v>0</v>
      </c>
      <c r="N69" s="20">
        <v>0</v>
      </c>
      <c r="O69" s="9">
        <v>0</v>
      </c>
      <c r="P69" s="20">
        <v>0</v>
      </c>
      <c r="Q69" s="9">
        <v>0</v>
      </c>
      <c r="R69" s="20">
        <v>0</v>
      </c>
      <c r="S69" s="9">
        <v>0</v>
      </c>
    </row>
    <row r="70" spans="4:19" x14ac:dyDescent="0.25">
      <c r="D70" s="8" t="s">
        <v>637</v>
      </c>
      <c r="E70" s="20">
        <v>0</v>
      </c>
      <c r="F70" s="20">
        <v>0</v>
      </c>
      <c r="G70" s="9">
        <v>0</v>
      </c>
      <c r="H70" s="20">
        <v>0</v>
      </c>
      <c r="I70" s="9">
        <v>0</v>
      </c>
      <c r="J70" s="20">
        <v>0</v>
      </c>
      <c r="K70" s="9">
        <v>0</v>
      </c>
      <c r="L70" s="20">
        <v>0</v>
      </c>
      <c r="M70" s="9">
        <v>0</v>
      </c>
      <c r="N70" s="20">
        <v>0</v>
      </c>
      <c r="O70" s="9">
        <v>0</v>
      </c>
      <c r="P70" s="20">
        <v>0</v>
      </c>
      <c r="Q70" s="9">
        <v>0</v>
      </c>
      <c r="R70" s="20">
        <v>0</v>
      </c>
      <c r="S70" s="9">
        <v>0</v>
      </c>
    </row>
    <row r="71" spans="4:19" x14ac:dyDescent="0.25">
      <c r="D71" s="8" t="s">
        <v>639</v>
      </c>
      <c r="E71" s="20">
        <v>2</v>
      </c>
      <c r="F71" s="20">
        <v>2</v>
      </c>
      <c r="G71" s="9">
        <v>1</v>
      </c>
      <c r="H71" s="20">
        <v>1</v>
      </c>
      <c r="I71" s="9">
        <v>0.5</v>
      </c>
      <c r="J71" s="20">
        <v>0</v>
      </c>
      <c r="K71" s="9">
        <v>0</v>
      </c>
      <c r="L71" s="20">
        <v>0</v>
      </c>
      <c r="M71" s="9">
        <v>0</v>
      </c>
      <c r="N71" s="20">
        <v>0</v>
      </c>
      <c r="O71" s="9">
        <v>0</v>
      </c>
      <c r="P71" s="20">
        <v>0</v>
      </c>
      <c r="Q71" s="9">
        <v>0</v>
      </c>
      <c r="R71" s="20">
        <v>0</v>
      </c>
      <c r="S71" s="9">
        <v>0</v>
      </c>
    </row>
    <row r="72" spans="4:19" x14ac:dyDescent="0.25">
      <c r="D72" s="8" t="s">
        <v>640</v>
      </c>
      <c r="E72" s="20">
        <v>2</v>
      </c>
      <c r="F72" s="20">
        <v>2</v>
      </c>
      <c r="G72" s="9">
        <v>1</v>
      </c>
      <c r="H72" s="20">
        <v>1</v>
      </c>
      <c r="I72" s="9">
        <v>0.5</v>
      </c>
      <c r="J72" s="20">
        <v>0</v>
      </c>
      <c r="K72" s="9">
        <v>0</v>
      </c>
      <c r="L72" s="20">
        <v>0</v>
      </c>
      <c r="M72" s="9">
        <v>0</v>
      </c>
      <c r="N72" s="20">
        <v>0</v>
      </c>
      <c r="O72" s="9">
        <v>0</v>
      </c>
      <c r="P72" s="20">
        <v>0</v>
      </c>
      <c r="Q72" s="9">
        <v>0</v>
      </c>
      <c r="R72" s="20">
        <v>0</v>
      </c>
      <c r="S72" s="9">
        <v>0</v>
      </c>
    </row>
    <row r="73" spans="4:19" x14ac:dyDescent="0.25">
      <c r="D73" s="8" t="s">
        <v>491</v>
      </c>
      <c r="E73" s="20">
        <v>0</v>
      </c>
      <c r="F73" s="20">
        <v>0</v>
      </c>
      <c r="G73" s="9">
        <v>0</v>
      </c>
      <c r="H73" s="20">
        <v>0</v>
      </c>
      <c r="I73" s="9">
        <v>0</v>
      </c>
      <c r="J73" s="20">
        <v>0</v>
      </c>
      <c r="K73" s="9">
        <v>0</v>
      </c>
      <c r="L73" s="20">
        <v>0</v>
      </c>
      <c r="M73" s="9">
        <v>0</v>
      </c>
      <c r="N73" s="20">
        <v>0</v>
      </c>
      <c r="O73" s="9">
        <v>0</v>
      </c>
      <c r="P73" s="20">
        <v>0</v>
      </c>
      <c r="Q73" s="9">
        <v>0</v>
      </c>
      <c r="R73" s="20">
        <v>0</v>
      </c>
      <c r="S73" s="9">
        <v>0</v>
      </c>
    </row>
    <row r="74" spans="4:19" x14ac:dyDescent="0.25">
      <c r="D74" s="8" t="s">
        <v>641</v>
      </c>
      <c r="E74" s="20">
        <v>4</v>
      </c>
      <c r="F74" s="20">
        <v>3</v>
      </c>
      <c r="G74" s="9">
        <v>0.75</v>
      </c>
      <c r="H74" s="20">
        <v>3</v>
      </c>
      <c r="I74" s="9">
        <v>1</v>
      </c>
      <c r="J74" s="20">
        <v>0</v>
      </c>
      <c r="K74" s="9">
        <v>0</v>
      </c>
      <c r="L74" s="20">
        <v>0</v>
      </c>
      <c r="M74" s="9">
        <v>0</v>
      </c>
      <c r="N74" s="20">
        <v>0</v>
      </c>
      <c r="O74" s="9">
        <v>0</v>
      </c>
      <c r="P74" s="20">
        <v>0</v>
      </c>
      <c r="Q74" s="9">
        <v>0</v>
      </c>
      <c r="R74" s="20">
        <v>1</v>
      </c>
      <c r="S74" s="9">
        <v>0.33333333333333331</v>
      </c>
    </row>
    <row r="75" spans="4:19" x14ac:dyDescent="0.25">
      <c r="D75" s="8" t="s">
        <v>725</v>
      </c>
      <c r="E75" s="20">
        <v>3</v>
      </c>
      <c r="F75" s="20">
        <v>3</v>
      </c>
      <c r="G75" s="9">
        <v>1</v>
      </c>
      <c r="H75" s="20">
        <v>1</v>
      </c>
      <c r="I75" s="9">
        <v>0.33333333333333331</v>
      </c>
      <c r="J75" s="20">
        <v>0</v>
      </c>
      <c r="K75" s="9">
        <v>0</v>
      </c>
      <c r="L75" s="20">
        <v>0</v>
      </c>
      <c r="M75" s="9">
        <v>0</v>
      </c>
      <c r="N75" s="20">
        <v>0</v>
      </c>
      <c r="O75" s="9">
        <v>0</v>
      </c>
      <c r="P75" s="20">
        <v>0</v>
      </c>
      <c r="Q75" s="9">
        <v>0</v>
      </c>
      <c r="R75" s="20">
        <v>0</v>
      </c>
      <c r="S75" s="9">
        <v>0</v>
      </c>
    </row>
    <row r="76" spans="4:19" x14ac:dyDescent="0.25">
      <c r="D76" s="8" t="s">
        <v>751</v>
      </c>
      <c r="E76" s="20">
        <v>1</v>
      </c>
      <c r="F76" s="20">
        <v>1</v>
      </c>
      <c r="G76" s="9">
        <v>1</v>
      </c>
      <c r="H76" s="20">
        <v>1</v>
      </c>
      <c r="I76" s="9">
        <v>1</v>
      </c>
      <c r="J76" s="20">
        <v>0</v>
      </c>
      <c r="K76" s="9">
        <v>0</v>
      </c>
      <c r="L76" s="20">
        <v>0</v>
      </c>
      <c r="M76" s="9">
        <v>0</v>
      </c>
      <c r="N76" s="20">
        <v>0</v>
      </c>
      <c r="O76" s="9">
        <v>0</v>
      </c>
      <c r="P76" s="20">
        <v>0</v>
      </c>
      <c r="Q76" s="9">
        <v>0</v>
      </c>
      <c r="R76" s="20">
        <v>0</v>
      </c>
      <c r="S76" s="9">
        <v>0</v>
      </c>
    </row>
    <row r="77" spans="4:19" x14ac:dyDescent="0.25">
      <c r="D77" s="6" t="s">
        <v>643</v>
      </c>
      <c r="E77" s="20">
        <v>29</v>
      </c>
      <c r="F77" s="20">
        <v>26</v>
      </c>
      <c r="G77" s="9">
        <v>0.89655172413793105</v>
      </c>
      <c r="H77" s="20">
        <v>24</v>
      </c>
      <c r="I77" s="9">
        <v>0.92307692307692313</v>
      </c>
      <c r="J77" s="20">
        <v>2</v>
      </c>
      <c r="K77" s="9">
        <v>8.3333333333333329E-2</v>
      </c>
      <c r="L77" s="20">
        <v>0</v>
      </c>
      <c r="M77" s="9">
        <v>0</v>
      </c>
      <c r="N77" s="20">
        <v>3</v>
      </c>
      <c r="O77" s="9">
        <v>0.11538461538461539</v>
      </c>
      <c r="P77" s="20">
        <v>0</v>
      </c>
      <c r="Q77" s="9">
        <v>0</v>
      </c>
      <c r="R77" s="20">
        <v>0</v>
      </c>
      <c r="S77" s="9">
        <v>0</v>
      </c>
    </row>
    <row r="78" spans="4:19" x14ac:dyDescent="0.25">
      <c r="D78" s="6" t="s">
        <v>494</v>
      </c>
      <c r="E78" s="20">
        <v>33</v>
      </c>
      <c r="F78" s="20">
        <v>26</v>
      </c>
      <c r="G78" s="9">
        <v>0.78787878787878785</v>
      </c>
      <c r="H78" s="20">
        <v>24</v>
      </c>
      <c r="I78" s="9">
        <v>0.92307692307692313</v>
      </c>
      <c r="J78" s="20">
        <v>0</v>
      </c>
      <c r="K78" s="9">
        <v>0</v>
      </c>
      <c r="L78" s="20">
        <v>0</v>
      </c>
      <c r="M78" s="9">
        <v>0</v>
      </c>
      <c r="N78" s="20">
        <v>2</v>
      </c>
      <c r="O78" s="9">
        <v>7.6923076923076927E-2</v>
      </c>
      <c r="P78" s="20">
        <v>4</v>
      </c>
      <c r="Q78" s="9">
        <v>0.15384615384615385</v>
      </c>
      <c r="R78" s="20">
        <v>0</v>
      </c>
      <c r="S78" s="9">
        <v>0</v>
      </c>
    </row>
    <row r="79" spans="4:19" x14ac:dyDescent="0.25">
      <c r="D79" s="6" t="s">
        <v>208</v>
      </c>
      <c r="E79" s="20">
        <v>220</v>
      </c>
      <c r="F79" s="20">
        <v>198</v>
      </c>
      <c r="G79" s="9">
        <v>0.9</v>
      </c>
      <c r="H79" s="20">
        <v>180</v>
      </c>
      <c r="I79" s="9">
        <v>0.90909090909090906</v>
      </c>
      <c r="J79" s="20">
        <v>6</v>
      </c>
      <c r="K79" s="9">
        <v>3.3333333333333333E-2</v>
      </c>
      <c r="L79" s="20">
        <v>0</v>
      </c>
      <c r="M79" s="9">
        <v>0</v>
      </c>
      <c r="N79" s="20">
        <v>13</v>
      </c>
      <c r="O79" s="9">
        <v>6.5656565656565663E-2</v>
      </c>
      <c r="P79" s="20">
        <v>5</v>
      </c>
      <c r="Q79" s="9">
        <v>2.5252525252525252E-2</v>
      </c>
      <c r="R79" s="20">
        <v>1</v>
      </c>
      <c r="S79" s="9">
        <v>5.0505050505050509E-3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4246</v>
      </c>
      <c r="F22" s="15">
        <f>GETPIVOTDATA("Sum of 02f Second Vaccination",$D$23)</f>
        <v>3848</v>
      </c>
      <c r="G22" s="16">
        <f>GETPIVOTDATA("Sum of 02f%",$D$23)</f>
        <v>0.90626471973622236</v>
      </c>
      <c r="H22" s="15">
        <f>GETPIVOTDATA("Sum of 02a Vaccinated (Booster)",$D$23)</f>
        <v>3400</v>
      </c>
      <c r="I22" s="16">
        <f>GETPIVOTDATA("Sum of 02a%",$D$23)</f>
        <v>0.88357588357588357</v>
      </c>
      <c r="J22" s="15">
        <f>GETPIVOTDATA("Sum of 02b Contraindicated (inc allergies, exclu vaccinated)",$D$23)</f>
        <v>0</v>
      </c>
      <c r="K22" s="16">
        <f>GETPIVOTDATA("Sum of 02b%",$D$23)</f>
        <v>0</v>
      </c>
      <c r="L22" s="15">
        <f>GETPIVOTDATA("Sum of 02c Declined (excl vaccinated or contraindicated)",$D$23)</f>
        <v>124</v>
      </c>
      <c r="M22" s="16">
        <f>GETPIVOTDATA("Sum of 02c%",$D$23)</f>
        <v>3.2224532224532226E-2</v>
      </c>
      <c r="N22" s="15">
        <f>GETPIVOTDATA("Sum of 02d Invited no outcome (excl vac, contr, decl)",$D$23)</f>
        <v>38</v>
      </c>
      <c r="O22" s="16">
        <f>GETPIVOTDATA("Sum of 02d%",$D$23)</f>
        <v>9.8752598752598758E-3</v>
      </c>
      <c r="P22" s="15">
        <f>GETPIVOTDATA("Sum of 02e No contact coded [CALL]",$D$23)</f>
        <v>59</v>
      </c>
      <c r="Q22" s="16">
        <f>GETPIVOTDATA("Sum of 02e%",$D$23)</f>
        <v>1.5332640332640333E-2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434</v>
      </c>
      <c r="E24" s="20">
        <v>608</v>
      </c>
      <c r="F24" s="20">
        <v>555</v>
      </c>
      <c r="G24" s="9">
        <v>0.91282894736842102</v>
      </c>
      <c r="H24" s="20">
        <v>461</v>
      </c>
      <c r="I24" s="9">
        <v>0.83063063063063058</v>
      </c>
      <c r="J24" s="20">
        <v>0</v>
      </c>
      <c r="K24" s="9">
        <v>0</v>
      </c>
      <c r="L24" s="20">
        <v>19</v>
      </c>
      <c r="M24" s="9">
        <v>3.4234234234234232E-2</v>
      </c>
      <c r="N24" s="20">
        <v>4</v>
      </c>
      <c r="O24" s="9">
        <v>7.2072072072072073E-3</v>
      </c>
      <c r="P24" s="20">
        <v>12</v>
      </c>
      <c r="Q24" s="9">
        <v>2.1621621621621623E-2</v>
      </c>
    </row>
    <row r="25" spans="4:17" x14ac:dyDescent="0.25">
      <c r="D25" s="7" t="s">
        <v>446</v>
      </c>
      <c r="E25" s="20">
        <v>120</v>
      </c>
      <c r="F25" s="20">
        <v>106</v>
      </c>
      <c r="G25" s="9">
        <v>0.8833333333333333</v>
      </c>
      <c r="H25" s="20">
        <v>84</v>
      </c>
      <c r="I25" s="9">
        <v>0.79245283018867929</v>
      </c>
      <c r="J25" s="20">
        <v>0</v>
      </c>
      <c r="K25" s="9">
        <v>0</v>
      </c>
      <c r="L25" s="20">
        <v>4</v>
      </c>
      <c r="M25" s="9">
        <v>3.7735849056603772E-2</v>
      </c>
      <c r="N25" s="20">
        <v>1</v>
      </c>
      <c r="O25" s="9">
        <v>9.433962264150943E-3</v>
      </c>
      <c r="P25" s="20">
        <v>5</v>
      </c>
      <c r="Q25" s="9">
        <v>4.716981132075472E-2</v>
      </c>
    </row>
    <row r="26" spans="4:17" x14ac:dyDescent="0.25">
      <c r="D26" s="8" t="s">
        <v>503</v>
      </c>
      <c r="E26" s="20">
        <v>0</v>
      </c>
      <c r="F26" s="20">
        <v>0</v>
      </c>
      <c r="G26" s="9">
        <v>0</v>
      </c>
      <c r="H26" s="20">
        <v>0</v>
      </c>
      <c r="I26" s="9">
        <v>0</v>
      </c>
      <c r="J26" s="20">
        <v>0</v>
      </c>
      <c r="K26" s="9">
        <v>0</v>
      </c>
      <c r="L26" s="20">
        <v>0</v>
      </c>
      <c r="M26" s="9">
        <v>0</v>
      </c>
      <c r="N26" s="20">
        <v>0</v>
      </c>
      <c r="O26" s="9">
        <v>0</v>
      </c>
      <c r="P26" s="20">
        <v>0</v>
      </c>
      <c r="Q26" s="9">
        <v>0</v>
      </c>
    </row>
    <row r="27" spans="4:17" x14ac:dyDescent="0.25">
      <c r="D27" s="8" t="s">
        <v>517</v>
      </c>
      <c r="E27" s="20">
        <v>17</v>
      </c>
      <c r="F27" s="20">
        <v>15</v>
      </c>
      <c r="G27" s="9">
        <v>0.88235294117647056</v>
      </c>
      <c r="H27" s="20">
        <v>8</v>
      </c>
      <c r="I27" s="9">
        <v>0.53333333333333333</v>
      </c>
      <c r="J27" s="20">
        <v>0</v>
      </c>
      <c r="K27" s="9">
        <v>0</v>
      </c>
      <c r="L27" s="20">
        <v>0</v>
      </c>
      <c r="M27" s="9">
        <v>0</v>
      </c>
      <c r="N27" s="20">
        <v>0</v>
      </c>
      <c r="O27" s="9">
        <v>0</v>
      </c>
      <c r="P27" s="20">
        <v>0</v>
      </c>
      <c r="Q27" s="9">
        <v>0</v>
      </c>
    </row>
    <row r="28" spans="4:17" x14ac:dyDescent="0.25">
      <c r="D28" s="8" t="s">
        <v>447</v>
      </c>
      <c r="E28" s="20">
        <v>103</v>
      </c>
      <c r="F28" s="20">
        <v>91</v>
      </c>
      <c r="G28" s="9">
        <v>0.88349514563106801</v>
      </c>
      <c r="H28" s="20">
        <v>76</v>
      </c>
      <c r="I28" s="9">
        <v>0.8351648351648352</v>
      </c>
      <c r="J28" s="20">
        <v>0</v>
      </c>
      <c r="K28" s="9">
        <v>0</v>
      </c>
      <c r="L28" s="20">
        <v>4</v>
      </c>
      <c r="M28" s="9">
        <v>4.3956043956043959E-2</v>
      </c>
      <c r="N28" s="20">
        <v>1</v>
      </c>
      <c r="O28" s="9">
        <v>1.098901098901099E-2</v>
      </c>
      <c r="P28" s="20">
        <v>5</v>
      </c>
      <c r="Q28" s="9">
        <v>5.4945054945054944E-2</v>
      </c>
    </row>
    <row r="29" spans="4:17" x14ac:dyDescent="0.25">
      <c r="D29" s="7" t="s">
        <v>443</v>
      </c>
      <c r="E29" s="20">
        <v>177</v>
      </c>
      <c r="F29" s="20">
        <v>154</v>
      </c>
      <c r="G29" s="9">
        <v>0.87005649717514122</v>
      </c>
      <c r="H29" s="20">
        <v>101</v>
      </c>
      <c r="I29" s="9">
        <v>0.6558441558441559</v>
      </c>
      <c r="J29" s="20">
        <v>0</v>
      </c>
      <c r="K29" s="9">
        <v>0</v>
      </c>
      <c r="L29" s="20">
        <v>5</v>
      </c>
      <c r="M29" s="9">
        <v>3.2467532467532464E-2</v>
      </c>
      <c r="N29" s="20">
        <v>2</v>
      </c>
      <c r="O29" s="9">
        <v>1.2987012987012988E-2</v>
      </c>
      <c r="P29" s="20">
        <v>6</v>
      </c>
      <c r="Q29" s="9">
        <v>3.896103896103896E-2</v>
      </c>
    </row>
    <row r="30" spans="4:17" x14ac:dyDescent="0.25">
      <c r="D30" s="8" t="s">
        <v>504</v>
      </c>
      <c r="E30" s="20">
        <v>39</v>
      </c>
      <c r="F30" s="20">
        <v>31</v>
      </c>
      <c r="G30" s="9">
        <v>0.79487179487179482</v>
      </c>
      <c r="H30" s="20">
        <v>23</v>
      </c>
      <c r="I30" s="9">
        <v>0.74193548387096775</v>
      </c>
      <c r="J30" s="20">
        <v>0</v>
      </c>
      <c r="K30" s="9">
        <v>0</v>
      </c>
      <c r="L30" s="20">
        <v>2</v>
      </c>
      <c r="M30" s="9">
        <v>6.4516129032258063E-2</v>
      </c>
      <c r="N30" s="20">
        <v>0</v>
      </c>
      <c r="O30" s="9">
        <v>0</v>
      </c>
      <c r="P30" s="20">
        <v>3</v>
      </c>
      <c r="Q30" s="9">
        <v>9.6774193548387094E-2</v>
      </c>
    </row>
    <row r="31" spans="4:17" x14ac:dyDescent="0.25">
      <c r="D31" s="8" t="s">
        <v>505</v>
      </c>
      <c r="E31" s="20">
        <v>30</v>
      </c>
      <c r="F31" s="20">
        <v>25</v>
      </c>
      <c r="G31" s="9">
        <v>0.83333333333333337</v>
      </c>
      <c r="H31" s="20">
        <v>20</v>
      </c>
      <c r="I31" s="9">
        <v>0.8</v>
      </c>
      <c r="J31" s="20">
        <v>0</v>
      </c>
      <c r="K31" s="9">
        <v>0</v>
      </c>
      <c r="L31" s="20">
        <v>1</v>
      </c>
      <c r="M31" s="9">
        <v>0.04</v>
      </c>
      <c r="N31" s="20">
        <v>1</v>
      </c>
      <c r="O31" s="9">
        <v>0.04</v>
      </c>
      <c r="P31" s="20">
        <v>1</v>
      </c>
      <c r="Q31" s="9">
        <v>0.04</v>
      </c>
    </row>
    <row r="32" spans="4:17" x14ac:dyDescent="0.25">
      <c r="D32" s="8" t="s">
        <v>512</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444</v>
      </c>
      <c r="E33" s="20">
        <v>105</v>
      </c>
      <c r="F33" s="20">
        <v>96</v>
      </c>
      <c r="G33" s="9">
        <v>0.91428571428571426</v>
      </c>
      <c r="H33" s="20">
        <v>57</v>
      </c>
      <c r="I33" s="9">
        <v>0.59375</v>
      </c>
      <c r="J33" s="20">
        <v>0</v>
      </c>
      <c r="K33" s="9">
        <v>0</v>
      </c>
      <c r="L33" s="20">
        <v>1</v>
      </c>
      <c r="M33" s="9">
        <v>1.0416666666666666E-2</v>
      </c>
      <c r="N33" s="20">
        <v>1</v>
      </c>
      <c r="O33" s="9">
        <v>1.0416666666666666E-2</v>
      </c>
      <c r="P33" s="20">
        <v>2</v>
      </c>
      <c r="Q33" s="9">
        <v>2.0833333333333332E-2</v>
      </c>
    </row>
    <row r="34" spans="4:17" x14ac:dyDescent="0.25">
      <c r="D34" s="7" t="s">
        <v>437</v>
      </c>
      <c r="E34" s="20">
        <v>205</v>
      </c>
      <c r="F34" s="20">
        <v>195</v>
      </c>
      <c r="G34" s="9">
        <v>0.95121951219512191</v>
      </c>
      <c r="H34" s="20">
        <v>186</v>
      </c>
      <c r="I34" s="9">
        <v>0.9538461538461539</v>
      </c>
      <c r="J34" s="20">
        <v>0</v>
      </c>
      <c r="K34" s="9">
        <v>0</v>
      </c>
      <c r="L34" s="20">
        <v>7</v>
      </c>
      <c r="M34" s="9">
        <v>3.5897435897435895E-2</v>
      </c>
      <c r="N34" s="20">
        <v>0</v>
      </c>
      <c r="O34" s="9">
        <v>0</v>
      </c>
      <c r="P34" s="20">
        <v>1</v>
      </c>
      <c r="Q34" s="9">
        <v>5.1282051282051282E-3</v>
      </c>
    </row>
    <row r="35" spans="4:17" x14ac:dyDescent="0.25">
      <c r="D35" s="8" t="s">
        <v>438</v>
      </c>
      <c r="E35" s="20">
        <v>172</v>
      </c>
      <c r="F35" s="20">
        <v>165</v>
      </c>
      <c r="G35" s="9">
        <v>0.95930232558139539</v>
      </c>
      <c r="H35" s="20">
        <v>157</v>
      </c>
      <c r="I35" s="9">
        <v>0.95151515151515154</v>
      </c>
      <c r="J35" s="20">
        <v>0</v>
      </c>
      <c r="K35" s="9">
        <v>0</v>
      </c>
      <c r="L35" s="20">
        <v>4</v>
      </c>
      <c r="M35" s="9">
        <v>2.4242424242424242E-2</v>
      </c>
      <c r="N35" s="20">
        <v>0</v>
      </c>
      <c r="O35" s="9">
        <v>0</v>
      </c>
      <c r="P35" s="20">
        <v>1</v>
      </c>
      <c r="Q35" s="9">
        <v>6.0606060606060606E-3</v>
      </c>
    </row>
    <row r="36" spans="4:17" x14ac:dyDescent="0.25">
      <c r="D36" s="8" t="s">
        <v>508</v>
      </c>
      <c r="E36" s="20">
        <v>1</v>
      </c>
      <c r="F36" s="20">
        <v>1</v>
      </c>
      <c r="G36" s="9">
        <v>1</v>
      </c>
      <c r="H36" s="20">
        <v>1</v>
      </c>
      <c r="I36" s="9">
        <v>1</v>
      </c>
      <c r="J36" s="20">
        <v>0</v>
      </c>
      <c r="K36" s="9">
        <v>0</v>
      </c>
      <c r="L36" s="20">
        <v>0</v>
      </c>
      <c r="M36" s="9">
        <v>0</v>
      </c>
      <c r="N36" s="20">
        <v>0</v>
      </c>
      <c r="O36" s="9">
        <v>0</v>
      </c>
      <c r="P36" s="20">
        <v>0</v>
      </c>
      <c r="Q36" s="9">
        <v>0</v>
      </c>
    </row>
    <row r="37" spans="4:17" x14ac:dyDescent="0.25">
      <c r="D37" s="8" t="s">
        <v>513</v>
      </c>
      <c r="E37" s="20">
        <v>19</v>
      </c>
      <c r="F37" s="20">
        <v>17</v>
      </c>
      <c r="G37" s="9">
        <v>0.89473684210526316</v>
      </c>
      <c r="H37" s="20">
        <v>16</v>
      </c>
      <c r="I37" s="9">
        <v>0.94117647058823528</v>
      </c>
      <c r="J37" s="20">
        <v>0</v>
      </c>
      <c r="K37" s="9">
        <v>0</v>
      </c>
      <c r="L37" s="20">
        <v>2</v>
      </c>
      <c r="M37" s="9">
        <v>0.11764705882352941</v>
      </c>
      <c r="N37" s="20">
        <v>0</v>
      </c>
      <c r="O37" s="9">
        <v>0</v>
      </c>
      <c r="P37" s="20">
        <v>0</v>
      </c>
      <c r="Q37" s="9">
        <v>0</v>
      </c>
    </row>
    <row r="38" spans="4:17" x14ac:dyDescent="0.25">
      <c r="D38" s="8" t="s">
        <v>514</v>
      </c>
      <c r="E38" s="20">
        <v>9</v>
      </c>
      <c r="F38" s="20">
        <v>9</v>
      </c>
      <c r="G38" s="9">
        <v>1</v>
      </c>
      <c r="H38" s="20">
        <v>9</v>
      </c>
      <c r="I38" s="9">
        <v>1</v>
      </c>
      <c r="J38" s="20">
        <v>0</v>
      </c>
      <c r="K38" s="9">
        <v>0</v>
      </c>
      <c r="L38" s="20">
        <v>0</v>
      </c>
      <c r="M38" s="9">
        <v>0</v>
      </c>
      <c r="N38" s="20">
        <v>0</v>
      </c>
      <c r="O38" s="9">
        <v>0</v>
      </c>
      <c r="P38" s="20">
        <v>0</v>
      </c>
      <c r="Q38" s="9">
        <v>0</v>
      </c>
    </row>
    <row r="39" spans="4:17" x14ac:dyDescent="0.25">
      <c r="D39" s="8" t="s">
        <v>518</v>
      </c>
      <c r="E39" s="20">
        <v>0</v>
      </c>
      <c r="F39" s="20">
        <v>0</v>
      </c>
      <c r="G39" s="9">
        <v>0</v>
      </c>
      <c r="H39" s="20">
        <v>0</v>
      </c>
      <c r="I39" s="9">
        <v>0</v>
      </c>
      <c r="J39" s="20">
        <v>0</v>
      </c>
      <c r="K39" s="9">
        <v>0</v>
      </c>
      <c r="L39" s="20">
        <v>0</v>
      </c>
      <c r="M39" s="9">
        <v>0</v>
      </c>
      <c r="N39" s="20">
        <v>0</v>
      </c>
      <c r="O39" s="9">
        <v>0</v>
      </c>
      <c r="P39" s="20">
        <v>0</v>
      </c>
      <c r="Q39" s="9">
        <v>0</v>
      </c>
    </row>
    <row r="40" spans="4:17" x14ac:dyDescent="0.25">
      <c r="D40" s="8" t="s">
        <v>520</v>
      </c>
      <c r="E40" s="20">
        <v>2</v>
      </c>
      <c r="F40" s="20">
        <v>2</v>
      </c>
      <c r="G40" s="9">
        <v>1</v>
      </c>
      <c r="H40" s="20">
        <v>2</v>
      </c>
      <c r="I40" s="9">
        <v>1</v>
      </c>
      <c r="J40" s="20">
        <v>0</v>
      </c>
      <c r="K40" s="9">
        <v>0</v>
      </c>
      <c r="L40" s="20">
        <v>0</v>
      </c>
      <c r="M40" s="9">
        <v>0</v>
      </c>
      <c r="N40" s="20">
        <v>0</v>
      </c>
      <c r="O40" s="9">
        <v>0</v>
      </c>
      <c r="P40" s="20">
        <v>0</v>
      </c>
      <c r="Q40" s="9">
        <v>0</v>
      </c>
    </row>
    <row r="41" spans="4:17" x14ac:dyDescent="0.25">
      <c r="D41" s="8" t="s">
        <v>522</v>
      </c>
      <c r="E41" s="20">
        <v>2</v>
      </c>
      <c r="F41" s="20">
        <v>1</v>
      </c>
      <c r="G41" s="9">
        <v>0.5</v>
      </c>
      <c r="H41" s="20">
        <v>1</v>
      </c>
      <c r="I41" s="9">
        <v>1</v>
      </c>
      <c r="J41" s="20">
        <v>0</v>
      </c>
      <c r="K41" s="9">
        <v>0</v>
      </c>
      <c r="L41" s="20">
        <v>1</v>
      </c>
      <c r="M41" s="9">
        <v>1</v>
      </c>
      <c r="N41" s="20">
        <v>0</v>
      </c>
      <c r="O41" s="9">
        <v>0</v>
      </c>
      <c r="P41" s="20">
        <v>0</v>
      </c>
      <c r="Q41" s="9">
        <v>0</v>
      </c>
    </row>
    <row r="42" spans="4:17" x14ac:dyDescent="0.25">
      <c r="D42" s="7" t="s">
        <v>441</v>
      </c>
      <c r="E42" s="20">
        <v>34</v>
      </c>
      <c r="F42" s="20">
        <v>31</v>
      </c>
      <c r="G42" s="9">
        <v>0.91176470588235292</v>
      </c>
      <c r="H42" s="20">
        <v>26</v>
      </c>
      <c r="I42" s="9">
        <v>0.83870967741935487</v>
      </c>
      <c r="J42" s="20">
        <v>0</v>
      </c>
      <c r="K42" s="9">
        <v>0</v>
      </c>
      <c r="L42" s="20">
        <v>2</v>
      </c>
      <c r="M42" s="9">
        <v>6.4516129032258063E-2</v>
      </c>
      <c r="N42" s="20">
        <v>1</v>
      </c>
      <c r="O42" s="9">
        <v>3.2258064516129031E-2</v>
      </c>
      <c r="P42" s="20">
        <v>0</v>
      </c>
      <c r="Q42" s="9">
        <v>0</v>
      </c>
    </row>
    <row r="43" spans="4:17" x14ac:dyDescent="0.25">
      <c r="D43" s="8" t="s">
        <v>507</v>
      </c>
      <c r="E43" s="20">
        <v>0</v>
      </c>
      <c r="F43" s="20">
        <v>0</v>
      </c>
      <c r="G43" s="9">
        <v>0</v>
      </c>
      <c r="H43" s="20">
        <v>0</v>
      </c>
      <c r="I43" s="9">
        <v>0</v>
      </c>
      <c r="J43" s="20">
        <v>0</v>
      </c>
      <c r="K43" s="9">
        <v>0</v>
      </c>
      <c r="L43" s="20">
        <v>0</v>
      </c>
      <c r="M43" s="9">
        <v>0</v>
      </c>
      <c r="N43" s="20">
        <v>0</v>
      </c>
      <c r="O43" s="9">
        <v>0</v>
      </c>
      <c r="P43" s="20">
        <v>0</v>
      </c>
      <c r="Q43" s="9">
        <v>0</v>
      </c>
    </row>
    <row r="44" spans="4:17" x14ac:dyDescent="0.25">
      <c r="D44" s="8" t="s">
        <v>509</v>
      </c>
      <c r="E44" s="20">
        <v>2</v>
      </c>
      <c r="F44" s="20">
        <v>2</v>
      </c>
      <c r="G44" s="9">
        <v>1</v>
      </c>
      <c r="H44" s="20">
        <v>1</v>
      </c>
      <c r="I44" s="9">
        <v>0.5</v>
      </c>
      <c r="J44" s="20">
        <v>0</v>
      </c>
      <c r="K44" s="9">
        <v>0</v>
      </c>
      <c r="L44" s="20">
        <v>0</v>
      </c>
      <c r="M44" s="9">
        <v>0</v>
      </c>
      <c r="N44" s="20">
        <v>0</v>
      </c>
      <c r="O44" s="9">
        <v>0</v>
      </c>
      <c r="P44" s="20">
        <v>0</v>
      </c>
      <c r="Q44" s="9">
        <v>0</v>
      </c>
    </row>
    <row r="45" spans="4:17" x14ac:dyDescent="0.25">
      <c r="D45" s="8" t="s">
        <v>510</v>
      </c>
      <c r="E45" s="20">
        <v>3</v>
      </c>
      <c r="F45" s="20">
        <v>3</v>
      </c>
      <c r="G45" s="9">
        <v>1</v>
      </c>
      <c r="H45" s="20">
        <v>3</v>
      </c>
      <c r="I45" s="9">
        <v>1</v>
      </c>
      <c r="J45" s="20">
        <v>0</v>
      </c>
      <c r="K45" s="9">
        <v>0</v>
      </c>
      <c r="L45" s="20">
        <v>0</v>
      </c>
      <c r="M45" s="9">
        <v>0</v>
      </c>
      <c r="N45" s="20">
        <v>0</v>
      </c>
      <c r="O45" s="9">
        <v>0</v>
      </c>
      <c r="P45" s="20">
        <v>0</v>
      </c>
      <c r="Q45" s="9">
        <v>0</v>
      </c>
    </row>
    <row r="46" spans="4:17" x14ac:dyDescent="0.25">
      <c r="D46" s="8" t="s">
        <v>511</v>
      </c>
      <c r="E46" s="20">
        <v>0</v>
      </c>
      <c r="F46" s="20">
        <v>0</v>
      </c>
      <c r="G46" s="9">
        <v>0</v>
      </c>
      <c r="H46" s="20">
        <v>0</v>
      </c>
      <c r="I46" s="9">
        <v>0</v>
      </c>
      <c r="J46" s="20">
        <v>0</v>
      </c>
      <c r="K46" s="9">
        <v>0</v>
      </c>
      <c r="L46" s="20">
        <v>0</v>
      </c>
      <c r="M46" s="9">
        <v>0</v>
      </c>
      <c r="N46" s="20">
        <v>0</v>
      </c>
      <c r="O46" s="9">
        <v>0</v>
      </c>
      <c r="P46" s="20">
        <v>0</v>
      </c>
      <c r="Q46" s="9">
        <v>0</v>
      </c>
    </row>
    <row r="47" spans="4:17" x14ac:dyDescent="0.25">
      <c r="D47" s="8" t="s">
        <v>515</v>
      </c>
      <c r="E47" s="20">
        <v>3</v>
      </c>
      <c r="F47" s="20">
        <v>3</v>
      </c>
      <c r="G47" s="9">
        <v>1</v>
      </c>
      <c r="H47" s="20">
        <v>2</v>
      </c>
      <c r="I47" s="9">
        <v>0.66666666666666663</v>
      </c>
      <c r="J47" s="20">
        <v>0</v>
      </c>
      <c r="K47" s="9">
        <v>0</v>
      </c>
      <c r="L47" s="20">
        <v>0</v>
      </c>
      <c r="M47" s="9">
        <v>0</v>
      </c>
      <c r="N47" s="20">
        <v>0</v>
      </c>
      <c r="O47" s="9">
        <v>0</v>
      </c>
      <c r="P47" s="20">
        <v>0</v>
      </c>
      <c r="Q47" s="9">
        <v>0</v>
      </c>
    </row>
    <row r="48" spans="4:17" x14ac:dyDescent="0.25">
      <c r="D48" s="8" t="s">
        <v>516</v>
      </c>
      <c r="E48" s="20">
        <v>20</v>
      </c>
      <c r="F48" s="20">
        <v>18</v>
      </c>
      <c r="G48" s="9">
        <v>0.9</v>
      </c>
      <c r="H48" s="20">
        <v>17</v>
      </c>
      <c r="I48" s="9">
        <v>0.94444444444444442</v>
      </c>
      <c r="J48" s="20">
        <v>0</v>
      </c>
      <c r="K48" s="9">
        <v>0</v>
      </c>
      <c r="L48" s="20">
        <v>1</v>
      </c>
      <c r="M48" s="9">
        <v>5.5555555555555552E-2</v>
      </c>
      <c r="N48" s="20">
        <v>1</v>
      </c>
      <c r="O48" s="9">
        <v>5.5555555555555552E-2</v>
      </c>
      <c r="P48" s="20">
        <v>0</v>
      </c>
      <c r="Q48" s="9">
        <v>0</v>
      </c>
    </row>
    <row r="49" spans="4:17" x14ac:dyDescent="0.25">
      <c r="D49" s="8" t="s">
        <v>442</v>
      </c>
      <c r="E49" s="20">
        <v>1</v>
      </c>
      <c r="F49" s="20">
        <v>0</v>
      </c>
      <c r="G49" s="9">
        <v>0</v>
      </c>
      <c r="H49" s="20">
        <v>0</v>
      </c>
      <c r="I49" s="9">
        <v>0</v>
      </c>
      <c r="J49" s="20">
        <v>0</v>
      </c>
      <c r="K49" s="9">
        <v>0</v>
      </c>
      <c r="L49" s="20">
        <v>1</v>
      </c>
      <c r="M49" s="9">
        <v>0</v>
      </c>
      <c r="N49" s="20">
        <v>0</v>
      </c>
      <c r="O49" s="9">
        <v>0</v>
      </c>
      <c r="P49" s="20">
        <v>0</v>
      </c>
      <c r="Q49" s="9">
        <v>0</v>
      </c>
    </row>
    <row r="50" spans="4:17" x14ac:dyDescent="0.25">
      <c r="D50" s="8" t="s">
        <v>521</v>
      </c>
      <c r="E50" s="20">
        <v>5</v>
      </c>
      <c r="F50" s="20">
        <v>5</v>
      </c>
      <c r="G50" s="9">
        <v>1</v>
      </c>
      <c r="H50" s="20">
        <v>3</v>
      </c>
      <c r="I50" s="9">
        <v>0.6</v>
      </c>
      <c r="J50" s="20">
        <v>0</v>
      </c>
      <c r="K50" s="9">
        <v>0</v>
      </c>
      <c r="L50" s="20">
        <v>0</v>
      </c>
      <c r="M50" s="9">
        <v>0</v>
      </c>
      <c r="N50" s="20">
        <v>0</v>
      </c>
      <c r="O50" s="9">
        <v>0</v>
      </c>
      <c r="P50" s="20">
        <v>0</v>
      </c>
      <c r="Q50" s="9">
        <v>0</v>
      </c>
    </row>
    <row r="51" spans="4:17" x14ac:dyDescent="0.25">
      <c r="D51" s="8" t="s">
        <v>524</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4</v>
      </c>
      <c r="F52" s="20">
        <v>4</v>
      </c>
      <c r="G52" s="9">
        <v>1</v>
      </c>
      <c r="H52" s="20">
        <v>4</v>
      </c>
      <c r="I52" s="9">
        <v>1</v>
      </c>
      <c r="J52" s="20">
        <v>0</v>
      </c>
      <c r="K52" s="9">
        <v>0</v>
      </c>
      <c r="L52" s="20">
        <v>0</v>
      </c>
      <c r="M52" s="9">
        <v>0</v>
      </c>
      <c r="N52" s="20">
        <v>0</v>
      </c>
      <c r="O52" s="9">
        <v>0</v>
      </c>
      <c r="P52" s="20">
        <v>0</v>
      </c>
      <c r="Q52" s="9">
        <v>0</v>
      </c>
    </row>
    <row r="53" spans="4:17" x14ac:dyDescent="0.25">
      <c r="D53" s="8" t="s">
        <v>436</v>
      </c>
      <c r="E53" s="20">
        <v>2</v>
      </c>
      <c r="F53" s="20">
        <v>2</v>
      </c>
      <c r="G53" s="9">
        <v>1</v>
      </c>
      <c r="H53" s="20">
        <v>2</v>
      </c>
      <c r="I53" s="9">
        <v>1</v>
      </c>
      <c r="J53" s="20">
        <v>0</v>
      </c>
      <c r="K53" s="9">
        <v>0</v>
      </c>
      <c r="L53" s="20">
        <v>0</v>
      </c>
      <c r="M53" s="9">
        <v>0</v>
      </c>
      <c r="N53" s="20">
        <v>0</v>
      </c>
      <c r="O53" s="9">
        <v>0</v>
      </c>
      <c r="P53" s="20">
        <v>0</v>
      </c>
      <c r="Q53" s="9">
        <v>0</v>
      </c>
    </row>
    <row r="54" spans="4:17" x14ac:dyDescent="0.25">
      <c r="D54" s="8" t="s">
        <v>501</v>
      </c>
      <c r="E54" s="20">
        <v>2</v>
      </c>
      <c r="F54" s="20">
        <v>2</v>
      </c>
      <c r="G54" s="9">
        <v>1</v>
      </c>
      <c r="H54" s="20">
        <v>2</v>
      </c>
      <c r="I54" s="9">
        <v>1</v>
      </c>
      <c r="J54" s="20">
        <v>0</v>
      </c>
      <c r="K54" s="9">
        <v>0</v>
      </c>
      <c r="L54" s="20">
        <v>0</v>
      </c>
      <c r="M54" s="9">
        <v>0</v>
      </c>
      <c r="N54" s="20">
        <v>0</v>
      </c>
      <c r="O54" s="9">
        <v>0</v>
      </c>
      <c r="P54" s="20">
        <v>0</v>
      </c>
      <c r="Q54" s="9">
        <v>0</v>
      </c>
    </row>
    <row r="55" spans="4:17" x14ac:dyDescent="0.25">
      <c r="D55" s="8" t="s">
        <v>519</v>
      </c>
      <c r="E55" s="20">
        <v>0</v>
      </c>
      <c r="F55" s="20">
        <v>0</v>
      </c>
      <c r="G55" s="9">
        <v>0</v>
      </c>
      <c r="H55" s="20">
        <v>0</v>
      </c>
      <c r="I55" s="9">
        <v>0</v>
      </c>
      <c r="J55" s="20">
        <v>0</v>
      </c>
      <c r="K55" s="9">
        <v>0</v>
      </c>
      <c r="L55" s="20">
        <v>0</v>
      </c>
      <c r="M55" s="9">
        <v>0</v>
      </c>
      <c r="N55" s="20">
        <v>0</v>
      </c>
      <c r="O55" s="9">
        <v>0</v>
      </c>
      <c r="P55" s="20">
        <v>0</v>
      </c>
      <c r="Q55" s="9">
        <v>0</v>
      </c>
    </row>
    <row r="56" spans="4:17" x14ac:dyDescent="0.25">
      <c r="D56" s="8" t="s">
        <v>525</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68</v>
      </c>
      <c r="F57" s="20">
        <v>65</v>
      </c>
      <c r="G57" s="9">
        <v>0.95588235294117652</v>
      </c>
      <c r="H57" s="20">
        <v>60</v>
      </c>
      <c r="I57" s="9">
        <v>0.92307692307692313</v>
      </c>
      <c r="J57" s="20">
        <v>0</v>
      </c>
      <c r="K57" s="9">
        <v>0</v>
      </c>
      <c r="L57" s="20">
        <v>1</v>
      </c>
      <c r="M57" s="9">
        <v>1.5384615384615385E-2</v>
      </c>
      <c r="N57" s="20">
        <v>0</v>
      </c>
      <c r="O57" s="9">
        <v>0</v>
      </c>
      <c r="P57" s="20">
        <v>0</v>
      </c>
      <c r="Q57" s="9">
        <v>0</v>
      </c>
    </row>
    <row r="58" spans="4:17" x14ac:dyDescent="0.25">
      <c r="D58" s="8" t="s">
        <v>502</v>
      </c>
      <c r="E58" s="20">
        <v>18</v>
      </c>
      <c r="F58" s="20">
        <v>17</v>
      </c>
      <c r="G58" s="9">
        <v>0.94444444444444442</v>
      </c>
      <c r="H58" s="20">
        <v>16</v>
      </c>
      <c r="I58" s="9">
        <v>0.94117647058823528</v>
      </c>
      <c r="J58" s="20">
        <v>0</v>
      </c>
      <c r="K58" s="9">
        <v>0</v>
      </c>
      <c r="L58" s="20">
        <v>1</v>
      </c>
      <c r="M58" s="9">
        <v>5.8823529411764705E-2</v>
      </c>
      <c r="N58" s="20">
        <v>0</v>
      </c>
      <c r="O58" s="9">
        <v>0</v>
      </c>
      <c r="P58" s="20">
        <v>0</v>
      </c>
      <c r="Q58" s="9">
        <v>0</v>
      </c>
    </row>
    <row r="59" spans="4:17" x14ac:dyDescent="0.25">
      <c r="D59" s="8" t="s">
        <v>506</v>
      </c>
      <c r="E59" s="20">
        <v>0</v>
      </c>
      <c r="F59" s="20">
        <v>0</v>
      </c>
      <c r="G59" s="9">
        <v>0</v>
      </c>
      <c r="H59" s="20">
        <v>0</v>
      </c>
      <c r="I59" s="9">
        <v>0</v>
      </c>
      <c r="J59" s="20">
        <v>0</v>
      </c>
      <c r="K59" s="9">
        <v>0</v>
      </c>
      <c r="L59" s="20">
        <v>0</v>
      </c>
      <c r="M59" s="9">
        <v>0</v>
      </c>
      <c r="N59" s="20">
        <v>0</v>
      </c>
      <c r="O59" s="9">
        <v>0</v>
      </c>
      <c r="P59" s="20">
        <v>0</v>
      </c>
      <c r="Q59" s="9">
        <v>0</v>
      </c>
    </row>
    <row r="60" spans="4:17" x14ac:dyDescent="0.25">
      <c r="D60" s="8" t="s">
        <v>440</v>
      </c>
      <c r="E60" s="20">
        <v>35</v>
      </c>
      <c r="F60" s="20">
        <v>33</v>
      </c>
      <c r="G60" s="9">
        <v>0.94285714285714284</v>
      </c>
      <c r="H60" s="20">
        <v>30</v>
      </c>
      <c r="I60" s="9">
        <v>0.90909090909090906</v>
      </c>
      <c r="J60" s="20">
        <v>0</v>
      </c>
      <c r="K60" s="9">
        <v>0</v>
      </c>
      <c r="L60" s="20">
        <v>0</v>
      </c>
      <c r="M60" s="9">
        <v>0</v>
      </c>
      <c r="N60" s="20">
        <v>0</v>
      </c>
      <c r="O60" s="9">
        <v>0</v>
      </c>
      <c r="P60" s="20">
        <v>0</v>
      </c>
      <c r="Q60" s="9">
        <v>0</v>
      </c>
    </row>
    <row r="61" spans="4:17" x14ac:dyDescent="0.25">
      <c r="D61" s="8" t="s">
        <v>445</v>
      </c>
      <c r="E61" s="20">
        <v>1</v>
      </c>
      <c r="F61" s="20">
        <v>1</v>
      </c>
      <c r="G61" s="9">
        <v>1</v>
      </c>
      <c r="H61" s="20">
        <v>1</v>
      </c>
      <c r="I61" s="9">
        <v>1</v>
      </c>
      <c r="J61" s="20">
        <v>0</v>
      </c>
      <c r="K61" s="9">
        <v>0</v>
      </c>
      <c r="L61" s="20">
        <v>0</v>
      </c>
      <c r="M61" s="9">
        <v>0</v>
      </c>
      <c r="N61" s="20">
        <v>0</v>
      </c>
      <c r="O61" s="9">
        <v>0</v>
      </c>
      <c r="P61" s="20">
        <v>0</v>
      </c>
      <c r="Q61" s="9">
        <v>0</v>
      </c>
    </row>
    <row r="62" spans="4:17" x14ac:dyDescent="0.25">
      <c r="D62" s="8" t="s">
        <v>523</v>
      </c>
      <c r="E62" s="20">
        <v>6</v>
      </c>
      <c r="F62" s="20">
        <v>6</v>
      </c>
      <c r="G62" s="9">
        <v>1</v>
      </c>
      <c r="H62" s="20">
        <v>6</v>
      </c>
      <c r="I62" s="9">
        <v>1</v>
      </c>
      <c r="J62" s="20">
        <v>0</v>
      </c>
      <c r="K62" s="9">
        <v>0</v>
      </c>
      <c r="L62" s="20">
        <v>0</v>
      </c>
      <c r="M62" s="9">
        <v>0</v>
      </c>
      <c r="N62" s="20">
        <v>0</v>
      </c>
      <c r="O62" s="9">
        <v>0</v>
      </c>
      <c r="P62" s="20">
        <v>0</v>
      </c>
      <c r="Q62" s="9">
        <v>0</v>
      </c>
    </row>
    <row r="63" spans="4:17" x14ac:dyDescent="0.25">
      <c r="D63" s="8" t="s">
        <v>737</v>
      </c>
      <c r="E63" s="20">
        <v>8</v>
      </c>
      <c r="F63" s="20">
        <v>8</v>
      </c>
      <c r="G63" s="9">
        <v>1</v>
      </c>
      <c r="H63" s="20">
        <v>7</v>
      </c>
      <c r="I63" s="9">
        <v>0.875</v>
      </c>
      <c r="J63" s="20">
        <v>0</v>
      </c>
      <c r="K63" s="9">
        <v>0</v>
      </c>
      <c r="L63" s="20">
        <v>0</v>
      </c>
      <c r="M63" s="9">
        <v>0</v>
      </c>
      <c r="N63" s="20">
        <v>0</v>
      </c>
      <c r="O63" s="9">
        <v>0</v>
      </c>
      <c r="P63" s="20">
        <v>0</v>
      </c>
      <c r="Q63" s="9">
        <v>0</v>
      </c>
    </row>
    <row r="64" spans="4:17" x14ac:dyDescent="0.25">
      <c r="D64" s="6" t="s">
        <v>448</v>
      </c>
      <c r="E64" s="20">
        <v>277</v>
      </c>
      <c r="F64" s="20">
        <v>247</v>
      </c>
      <c r="G64" s="9">
        <v>0.89169675090252709</v>
      </c>
      <c r="H64" s="20">
        <v>210</v>
      </c>
      <c r="I64" s="9">
        <v>0.8502024291497976</v>
      </c>
      <c r="J64" s="20">
        <v>0</v>
      </c>
      <c r="K64" s="9">
        <v>0</v>
      </c>
      <c r="L64" s="20">
        <v>10</v>
      </c>
      <c r="M64" s="9">
        <v>4.048582995951417E-2</v>
      </c>
      <c r="N64" s="20">
        <v>4</v>
      </c>
      <c r="O64" s="9">
        <v>1.6194331983805668E-2</v>
      </c>
      <c r="P64" s="20">
        <v>7</v>
      </c>
      <c r="Q64" s="9">
        <v>2.8340080971659919E-2</v>
      </c>
    </row>
    <row r="65" spans="4:17" x14ac:dyDescent="0.25">
      <c r="D65" s="7" t="s">
        <v>529</v>
      </c>
      <c r="E65" s="20">
        <v>32</v>
      </c>
      <c r="F65" s="20">
        <v>32</v>
      </c>
      <c r="G65" s="9">
        <v>1</v>
      </c>
      <c r="H65" s="20">
        <v>30</v>
      </c>
      <c r="I65" s="9">
        <v>0.9375</v>
      </c>
      <c r="J65" s="20">
        <v>0</v>
      </c>
      <c r="K65" s="9">
        <v>0</v>
      </c>
      <c r="L65" s="20">
        <v>0</v>
      </c>
      <c r="M65" s="9">
        <v>0</v>
      </c>
      <c r="N65" s="20">
        <v>0</v>
      </c>
      <c r="O65" s="9">
        <v>0</v>
      </c>
      <c r="P65" s="20">
        <v>0</v>
      </c>
      <c r="Q65" s="9">
        <v>0</v>
      </c>
    </row>
    <row r="66" spans="4:17" x14ac:dyDescent="0.25">
      <c r="D66" s="8" t="s">
        <v>530</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531</v>
      </c>
      <c r="E67" s="20">
        <v>29</v>
      </c>
      <c r="F67" s="20">
        <v>29</v>
      </c>
      <c r="G67" s="9">
        <v>1</v>
      </c>
      <c r="H67" s="20">
        <v>28</v>
      </c>
      <c r="I67" s="9">
        <v>0.96551724137931039</v>
      </c>
      <c r="J67" s="20">
        <v>0</v>
      </c>
      <c r="K67" s="9">
        <v>0</v>
      </c>
      <c r="L67" s="20">
        <v>0</v>
      </c>
      <c r="M67" s="9">
        <v>0</v>
      </c>
      <c r="N67" s="20">
        <v>0</v>
      </c>
      <c r="O67" s="9">
        <v>0</v>
      </c>
      <c r="P67" s="20">
        <v>0</v>
      </c>
      <c r="Q67" s="9">
        <v>0</v>
      </c>
    </row>
    <row r="68" spans="4:17" x14ac:dyDescent="0.25">
      <c r="D68" s="8" t="s">
        <v>534</v>
      </c>
      <c r="E68" s="20">
        <v>0</v>
      </c>
      <c r="F68" s="20">
        <v>0</v>
      </c>
      <c r="G68" s="9">
        <v>0</v>
      </c>
      <c r="H68" s="20">
        <v>0</v>
      </c>
      <c r="I68" s="9">
        <v>0</v>
      </c>
      <c r="J68" s="20">
        <v>0</v>
      </c>
      <c r="K68" s="9">
        <v>0</v>
      </c>
      <c r="L68" s="20">
        <v>0</v>
      </c>
      <c r="M68" s="9">
        <v>0</v>
      </c>
      <c r="N68" s="20">
        <v>0</v>
      </c>
      <c r="O68" s="9">
        <v>0</v>
      </c>
      <c r="P68" s="20">
        <v>0</v>
      </c>
      <c r="Q68" s="9">
        <v>0</v>
      </c>
    </row>
    <row r="69" spans="4:17" x14ac:dyDescent="0.25">
      <c r="D69" s="8" t="s">
        <v>545</v>
      </c>
      <c r="E69" s="20">
        <v>0</v>
      </c>
      <c r="F69" s="20">
        <v>0</v>
      </c>
      <c r="G69" s="9">
        <v>0</v>
      </c>
      <c r="H69" s="20">
        <v>0</v>
      </c>
      <c r="I69" s="9">
        <v>0</v>
      </c>
      <c r="J69" s="20">
        <v>0</v>
      </c>
      <c r="K69" s="9">
        <v>0</v>
      </c>
      <c r="L69" s="20">
        <v>0</v>
      </c>
      <c r="M69" s="9">
        <v>0</v>
      </c>
      <c r="N69" s="20">
        <v>0</v>
      </c>
      <c r="O69" s="9">
        <v>0</v>
      </c>
      <c r="P69" s="20">
        <v>0</v>
      </c>
      <c r="Q69" s="9">
        <v>0</v>
      </c>
    </row>
    <row r="70" spans="4:17" x14ac:dyDescent="0.25">
      <c r="D70" s="7" t="s">
        <v>738</v>
      </c>
      <c r="E70" s="20">
        <v>21</v>
      </c>
      <c r="F70" s="20">
        <v>20</v>
      </c>
      <c r="G70" s="9">
        <v>0.95238095238095233</v>
      </c>
      <c r="H70" s="20">
        <v>14</v>
      </c>
      <c r="I70" s="9">
        <v>0.7</v>
      </c>
      <c r="J70" s="20">
        <v>0</v>
      </c>
      <c r="K70" s="9">
        <v>0</v>
      </c>
      <c r="L70" s="20">
        <v>0</v>
      </c>
      <c r="M70" s="9">
        <v>0</v>
      </c>
      <c r="N70" s="20">
        <v>1</v>
      </c>
      <c r="O70" s="9">
        <v>0.05</v>
      </c>
      <c r="P70" s="20">
        <v>0</v>
      </c>
      <c r="Q70" s="9">
        <v>0</v>
      </c>
    </row>
    <row r="71" spans="4:17" x14ac:dyDescent="0.25">
      <c r="D71" s="8" t="s">
        <v>739</v>
      </c>
      <c r="E71" s="20">
        <v>8</v>
      </c>
      <c r="F71" s="20">
        <v>7</v>
      </c>
      <c r="G71" s="9">
        <v>0.875</v>
      </c>
      <c r="H71" s="20">
        <v>4</v>
      </c>
      <c r="I71" s="9">
        <v>0.5714285714285714</v>
      </c>
      <c r="J71" s="20">
        <v>0</v>
      </c>
      <c r="K71" s="9">
        <v>0</v>
      </c>
      <c r="L71" s="20">
        <v>0</v>
      </c>
      <c r="M71" s="9">
        <v>0</v>
      </c>
      <c r="N71" s="20">
        <v>1</v>
      </c>
      <c r="O71" s="9">
        <v>0.14285714285714285</v>
      </c>
      <c r="P71" s="20">
        <v>0</v>
      </c>
      <c r="Q71" s="9">
        <v>0</v>
      </c>
    </row>
    <row r="72" spans="4:17" x14ac:dyDescent="0.25">
      <c r="D72" s="8" t="s">
        <v>742</v>
      </c>
      <c r="E72" s="20">
        <v>1</v>
      </c>
      <c r="F72" s="20">
        <v>1</v>
      </c>
      <c r="G72" s="9">
        <v>1</v>
      </c>
      <c r="H72" s="20">
        <v>1</v>
      </c>
      <c r="I72" s="9">
        <v>1</v>
      </c>
      <c r="J72" s="20">
        <v>0</v>
      </c>
      <c r="K72" s="9">
        <v>0</v>
      </c>
      <c r="L72" s="20">
        <v>0</v>
      </c>
      <c r="M72" s="9">
        <v>0</v>
      </c>
      <c r="N72" s="20">
        <v>0</v>
      </c>
      <c r="O72" s="9">
        <v>0</v>
      </c>
      <c r="P72" s="20">
        <v>0</v>
      </c>
      <c r="Q72" s="9">
        <v>0</v>
      </c>
    </row>
    <row r="73" spans="4:17" x14ac:dyDescent="0.25">
      <c r="D73" s="8" t="s">
        <v>743</v>
      </c>
      <c r="E73" s="20">
        <v>7</v>
      </c>
      <c r="F73" s="20">
        <v>7</v>
      </c>
      <c r="G73" s="9">
        <v>1</v>
      </c>
      <c r="H73" s="20">
        <v>5</v>
      </c>
      <c r="I73" s="9">
        <v>0.7142857142857143</v>
      </c>
      <c r="J73" s="20">
        <v>0</v>
      </c>
      <c r="K73" s="9">
        <v>0</v>
      </c>
      <c r="L73" s="20">
        <v>0</v>
      </c>
      <c r="M73" s="9">
        <v>0</v>
      </c>
      <c r="N73" s="20">
        <v>0</v>
      </c>
      <c r="O73" s="9">
        <v>0</v>
      </c>
      <c r="P73" s="20">
        <v>0</v>
      </c>
      <c r="Q73" s="9">
        <v>0</v>
      </c>
    </row>
    <row r="74" spans="4:17" x14ac:dyDescent="0.25">
      <c r="D74" s="8" t="s">
        <v>744</v>
      </c>
      <c r="E74" s="20">
        <v>0</v>
      </c>
      <c r="F74" s="20">
        <v>0</v>
      </c>
      <c r="G74" s="9">
        <v>0</v>
      </c>
      <c r="H74" s="20">
        <v>0</v>
      </c>
      <c r="I74" s="9">
        <v>0</v>
      </c>
      <c r="J74" s="20">
        <v>0</v>
      </c>
      <c r="K74" s="9">
        <v>0</v>
      </c>
      <c r="L74" s="20">
        <v>0</v>
      </c>
      <c r="M74" s="9">
        <v>0</v>
      </c>
      <c r="N74" s="20">
        <v>0</v>
      </c>
      <c r="O74" s="9">
        <v>0</v>
      </c>
      <c r="P74" s="20">
        <v>0</v>
      </c>
      <c r="Q74" s="9">
        <v>0</v>
      </c>
    </row>
    <row r="75" spans="4:17" x14ac:dyDescent="0.25">
      <c r="D75" s="8" t="s">
        <v>747</v>
      </c>
      <c r="E75" s="20">
        <v>0</v>
      </c>
      <c r="F75" s="20">
        <v>0</v>
      </c>
      <c r="G75" s="9">
        <v>0</v>
      </c>
      <c r="H75" s="20">
        <v>0</v>
      </c>
      <c r="I75" s="9">
        <v>0</v>
      </c>
      <c r="J75" s="20">
        <v>0</v>
      </c>
      <c r="K75" s="9">
        <v>0</v>
      </c>
      <c r="L75" s="20">
        <v>0</v>
      </c>
      <c r="M75" s="9">
        <v>0</v>
      </c>
      <c r="N75" s="20">
        <v>0</v>
      </c>
      <c r="O75" s="9">
        <v>0</v>
      </c>
      <c r="P75" s="20">
        <v>0</v>
      </c>
      <c r="Q75" s="9">
        <v>0</v>
      </c>
    </row>
    <row r="76" spans="4:17" x14ac:dyDescent="0.25">
      <c r="D76" s="8" t="s">
        <v>748</v>
      </c>
      <c r="E76" s="20">
        <v>4</v>
      </c>
      <c r="F76" s="20">
        <v>4</v>
      </c>
      <c r="G76" s="9">
        <v>1</v>
      </c>
      <c r="H76" s="20">
        <v>3</v>
      </c>
      <c r="I76" s="9">
        <v>0.75</v>
      </c>
      <c r="J76" s="20">
        <v>0</v>
      </c>
      <c r="K76" s="9">
        <v>0</v>
      </c>
      <c r="L76" s="20">
        <v>0</v>
      </c>
      <c r="M76" s="9">
        <v>0</v>
      </c>
      <c r="N76" s="20">
        <v>0</v>
      </c>
      <c r="O76" s="9">
        <v>0</v>
      </c>
      <c r="P76" s="20">
        <v>0</v>
      </c>
      <c r="Q76" s="9">
        <v>0</v>
      </c>
    </row>
    <row r="77" spans="4:17" x14ac:dyDescent="0.25">
      <c r="D77" s="8" t="s">
        <v>749</v>
      </c>
      <c r="E77" s="20">
        <v>1</v>
      </c>
      <c r="F77" s="20">
        <v>1</v>
      </c>
      <c r="G77" s="9">
        <v>1</v>
      </c>
      <c r="H77" s="20">
        <v>1</v>
      </c>
      <c r="I77" s="9">
        <v>1</v>
      </c>
      <c r="J77" s="20">
        <v>0</v>
      </c>
      <c r="K77" s="9">
        <v>0</v>
      </c>
      <c r="L77" s="20">
        <v>0</v>
      </c>
      <c r="M77" s="9">
        <v>0</v>
      </c>
      <c r="N77" s="20">
        <v>0</v>
      </c>
      <c r="O77" s="9">
        <v>0</v>
      </c>
      <c r="P77" s="20">
        <v>0</v>
      </c>
      <c r="Q77" s="9">
        <v>0</v>
      </c>
    </row>
    <row r="78" spans="4:17" x14ac:dyDescent="0.25">
      <c r="D78" s="7" t="s">
        <v>527</v>
      </c>
      <c r="E78" s="20">
        <v>83</v>
      </c>
      <c r="F78" s="20">
        <v>69</v>
      </c>
      <c r="G78" s="9">
        <v>0.83132530120481929</v>
      </c>
      <c r="H78" s="20">
        <v>59</v>
      </c>
      <c r="I78" s="9">
        <v>0.85507246376811596</v>
      </c>
      <c r="J78" s="20">
        <v>0</v>
      </c>
      <c r="K78" s="9">
        <v>0</v>
      </c>
      <c r="L78" s="20">
        <v>3</v>
      </c>
      <c r="M78" s="9">
        <v>4.3478260869565216E-2</v>
      </c>
      <c r="N78" s="20">
        <v>1</v>
      </c>
      <c r="O78" s="9">
        <v>1.4492753623188406E-2</v>
      </c>
      <c r="P78" s="20">
        <v>4</v>
      </c>
      <c r="Q78" s="9">
        <v>5.7971014492753624E-2</v>
      </c>
    </row>
    <row r="79" spans="4:17" x14ac:dyDescent="0.25">
      <c r="D79" s="8" t="s">
        <v>528</v>
      </c>
      <c r="E79" s="20">
        <v>0</v>
      </c>
      <c r="F79" s="20">
        <v>0</v>
      </c>
      <c r="G79" s="9">
        <v>0</v>
      </c>
      <c r="H79" s="20">
        <v>0</v>
      </c>
      <c r="I79" s="9">
        <v>0</v>
      </c>
      <c r="J79" s="20">
        <v>0</v>
      </c>
      <c r="K79" s="9">
        <v>0</v>
      </c>
      <c r="L79" s="20">
        <v>0</v>
      </c>
      <c r="M79" s="9">
        <v>0</v>
      </c>
      <c r="N79" s="20">
        <v>0</v>
      </c>
      <c r="O79" s="9">
        <v>0</v>
      </c>
      <c r="P79" s="20">
        <v>0</v>
      </c>
      <c r="Q79" s="9">
        <v>0</v>
      </c>
    </row>
    <row r="80" spans="4:17" x14ac:dyDescent="0.25">
      <c r="D80" s="8" t="s">
        <v>539</v>
      </c>
      <c r="E80" s="20">
        <v>0</v>
      </c>
      <c r="F80" s="20">
        <v>0</v>
      </c>
      <c r="G80" s="9">
        <v>0</v>
      </c>
      <c r="H80" s="20">
        <v>0</v>
      </c>
      <c r="I80" s="9">
        <v>0</v>
      </c>
      <c r="J80" s="20">
        <v>0</v>
      </c>
      <c r="K80" s="9">
        <v>0</v>
      </c>
      <c r="L80" s="20">
        <v>0</v>
      </c>
      <c r="M80" s="9">
        <v>0</v>
      </c>
      <c r="N80" s="20">
        <v>0</v>
      </c>
      <c r="O80" s="9">
        <v>0</v>
      </c>
      <c r="P80" s="20">
        <v>0</v>
      </c>
      <c r="Q80" s="9">
        <v>0</v>
      </c>
    </row>
    <row r="81" spans="4:17" x14ac:dyDescent="0.25">
      <c r="D81" s="8" t="s">
        <v>540</v>
      </c>
      <c r="E81" s="20">
        <v>77</v>
      </c>
      <c r="F81" s="20">
        <v>64</v>
      </c>
      <c r="G81" s="9">
        <v>0.83116883116883122</v>
      </c>
      <c r="H81" s="20">
        <v>54</v>
      </c>
      <c r="I81" s="9">
        <v>0.84375</v>
      </c>
      <c r="J81" s="20">
        <v>0</v>
      </c>
      <c r="K81" s="9">
        <v>0</v>
      </c>
      <c r="L81" s="20">
        <v>3</v>
      </c>
      <c r="M81" s="9">
        <v>4.6875E-2</v>
      </c>
      <c r="N81" s="20">
        <v>1</v>
      </c>
      <c r="O81" s="9">
        <v>1.5625E-2</v>
      </c>
      <c r="P81" s="20">
        <v>4</v>
      </c>
      <c r="Q81" s="9">
        <v>6.25E-2</v>
      </c>
    </row>
    <row r="82" spans="4:17" x14ac:dyDescent="0.25">
      <c r="D82" s="8" t="s">
        <v>542</v>
      </c>
      <c r="E82" s="20">
        <v>6</v>
      </c>
      <c r="F82" s="20">
        <v>5</v>
      </c>
      <c r="G82" s="9">
        <v>0.83333333333333337</v>
      </c>
      <c r="H82" s="20">
        <v>5</v>
      </c>
      <c r="I82" s="9">
        <v>1</v>
      </c>
      <c r="J82" s="20">
        <v>0</v>
      </c>
      <c r="K82" s="9">
        <v>0</v>
      </c>
      <c r="L82" s="20">
        <v>0</v>
      </c>
      <c r="M82" s="9">
        <v>0</v>
      </c>
      <c r="N82" s="20">
        <v>0</v>
      </c>
      <c r="O82" s="9">
        <v>0</v>
      </c>
      <c r="P82" s="20">
        <v>0</v>
      </c>
      <c r="Q82" s="9">
        <v>0</v>
      </c>
    </row>
    <row r="83" spans="4:17" x14ac:dyDescent="0.25">
      <c r="D83" s="8" t="s">
        <v>552</v>
      </c>
      <c r="E83" s="20">
        <v>0</v>
      </c>
      <c r="F83" s="20">
        <v>0</v>
      </c>
      <c r="G83" s="9">
        <v>0</v>
      </c>
      <c r="H83" s="20">
        <v>0</v>
      </c>
      <c r="I83" s="9">
        <v>0</v>
      </c>
      <c r="J83" s="20">
        <v>0</v>
      </c>
      <c r="K83" s="9">
        <v>0</v>
      </c>
      <c r="L83" s="20">
        <v>0</v>
      </c>
      <c r="M83" s="9">
        <v>0</v>
      </c>
      <c r="N83" s="20">
        <v>0</v>
      </c>
      <c r="O83" s="9">
        <v>0</v>
      </c>
      <c r="P83" s="20">
        <v>0</v>
      </c>
      <c r="Q83" s="9">
        <v>0</v>
      </c>
    </row>
    <row r="84" spans="4:17" x14ac:dyDescent="0.25">
      <c r="D84" s="7" t="s">
        <v>532</v>
      </c>
      <c r="E84" s="20">
        <v>17</v>
      </c>
      <c r="F84" s="20">
        <v>15</v>
      </c>
      <c r="G84" s="9">
        <v>0.88235294117647056</v>
      </c>
      <c r="H84" s="20">
        <v>12</v>
      </c>
      <c r="I84" s="9">
        <v>0.8</v>
      </c>
      <c r="J84" s="20">
        <v>0</v>
      </c>
      <c r="K84" s="9">
        <v>0</v>
      </c>
      <c r="L84" s="20">
        <v>2</v>
      </c>
      <c r="M84" s="9">
        <v>0.13333333333333333</v>
      </c>
      <c r="N84" s="20">
        <v>0</v>
      </c>
      <c r="O84" s="9">
        <v>0</v>
      </c>
      <c r="P84" s="20">
        <v>0</v>
      </c>
      <c r="Q84" s="9">
        <v>0</v>
      </c>
    </row>
    <row r="85" spans="4:17" x14ac:dyDescent="0.25">
      <c r="D85" s="8" t="s">
        <v>533</v>
      </c>
      <c r="E85" s="20">
        <v>0</v>
      </c>
      <c r="F85" s="20">
        <v>0</v>
      </c>
      <c r="G85" s="9">
        <v>0</v>
      </c>
      <c r="H85" s="20">
        <v>0</v>
      </c>
      <c r="I85" s="9">
        <v>0</v>
      </c>
      <c r="J85" s="20">
        <v>0</v>
      </c>
      <c r="K85" s="9">
        <v>0</v>
      </c>
      <c r="L85" s="20">
        <v>0</v>
      </c>
      <c r="M85" s="9">
        <v>0</v>
      </c>
      <c r="N85" s="20">
        <v>0</v>
      </c>
      <c r="O85" s="9">
        <v>0</v>
      </c>
      <c r="P85" s="20">
        <v>0</v>
      </c>
      <c r="Q85" s="9">
        <v>0</v>
      </c>
    </row>
    <row r="86" spans="4:17" x14ac:dyDescent="0.25">
      <c r="D86" s="8" t="s">
        <v>717</v>
      </c>
      <c r="E86" s="20">
        <v>0</v>
      </c>
      <c r="F86" s="20">
        <v>0</v>
      </c>
      <c r="G86" s="9">
        <v>0</v>
      </c>
      <c r="H86" s="20">
        <v>0</v>
      </c>
      <c r="I86" s="9">
        <v>0</v>
      </c>
      <c r="J86" s="20">
        <v>0</v>
      </c>
      <c r="K86" s="9">
        <v>0</v>
      </c>
      <c r="L86" s="20">
        <v>0</v>
      </c>
      <c r="M86" s="9">
        <v>0</v>
      </c>
      <c r="N86" s="20">
        <v>0</v>
      </c>
      <c r="O86" s="9">
        <v>0</v>
      </c>
      <c r="P86" s="20">
        <v>0</v>
      </c>
      <c r="Q86" s="9">
        <v>0</v>
      </c>
    </row>
    <row r="87" spans="4:17" x14ac:dyDescent="0.25">
      <c r="D87" s="8" t="s">
        <v>541</v>
      </c>
      <c r="E87" s="20">
        <v>0</v>
      </c>
      <c r="F87" s="20">
        <v>0</v>
      </c>
      <c r="G87" s="9">
        <v>0</v>
      </c>
      <c r="H87" s="20">
        <v>0</v>
      </c>
      <c r="I87" s="9">
        <v>0</v>
      </c>
      <c r="J87" s="20">
        <v>0</v>
      </c>
      <c r="K87" s="9">
        <v>0</v>
      </c>
      <c r="L87" s="20">
        <v>0</v>
      </c>
      <c r="M87" s="9">
        <v>0</v>
      </c>
      <c r="N87" s="20">
        <v>0</v>
      </c>
      <c r="O87" s="9">
        <v>0</v>
      </c>
      <c r="P87" s="20">
        <v>0</v>
      </c>
      <c r="Q87" s="9">
        <v>0</v>
      </c>
    </row>
    <row r="88" spans="4:17" x14ac:dyDescent="0.25">
      <c r="D88" s="8" t="s">
        <v>543</v>
      </c>
      <c r="E88" s="20">
        <v>6</v>
      </c>
      <c r="F88" s="20">
        <v>5</v>
      </c>
      <c r="G88" s="9">
        <v>0.83333333333333337</v>
      </c>
      <c r="H88" s="20">
        <v>5</v>
      </c>
      <c r="I88" s="9">
        <v>1</v>
      </c>
      <c r="J88" s="20">
        <v>0</v>
      </c>
      <c r="K88" s="9">
        <v>0</v>
      </c>
      <c r="L88" s="20">
        <v>1</v>
      </c>
      <c r="M88" s="9">
        <v>0.2</v>
      </c>
      <c r="N88" s="20">
        <v>0</v>
      </c>
      <c r="O88" s="9">
        <v>0</v>
      </c>
      <c r="P88" s="20">
        <v>0</v>
      </c>
      <c r="Q88" s="9">
        <v>0</v>
      </c>
    </row>
    <row r="89" spans="4:17" x14ac:dyDescent="0.25">
      <c r="D89" s="8" t="s">
        <v>544</v>
      </c>
      <c r="E89" s="20">
        <v>2</v>
      </c>
      <c r="F89" s="20">
        <v>1</v>
      </c>
      <c r="G89" s="9">
        <v>0.5</v>
      </c>
      <c r="H89" s="20">
        <v>1</v>
      </c>
      <c r="I89" s="9">
        <v>1</v>
      </c>
      <c r="J89" s="20">
        <v>0</v>
      </c>
      <c r="K89" s="9">
        <v>0</v>
      </c>
      <c r="L89" s="20">
        <v>1</v>
      </c>
      <c r="M89" s="9">
        <v>1</v>
      </c>
      <c r="N89" s="20">
        <v>0</v>
      </c>
      <c r="O89" s="9">
        <v>0</v>
      </c>
      <c r="P89" s="20">
        <v>0</v>
      </c>
      <c r="Q89" s="9">
        <v>0</v>
      </c>
    </row>
    <row r="90" spans="4:17" x14ac:dyDescent="0.25">
      <c r="D90" s="8" t="s">
        <v>554</v>
      </c>
      <c r="E90" s="20">
        <v>9</v>
      </c>
      <c r="F90" s="20">
        <v>9</v>
      </c>
      <c r="G90" s="9">
        <v>1</v>
      </c>
      <c r="H90" s="20">
        <v>6</v>
      </c>
      <c r="I90" s="9">
        <v>0.66666666666666663</v>
      </c>
      <c r="J90" s="20">
        <v>0</v>
      </c>
      <c r="K90" s="9">
        <v>0</v>
      </c>
      <c r="L90" s="20">
        <v>0</v>
      </c>
      <c r="M90" s="9">
        <v>0</v>
      </c>
      <c r="N90" s="20">
        <v>0</v>
      </c>
      <c r="O90" s="9">
        <v>0</v>
      </c>
      <c r="P90" s="20">
        <v>0</v>
      </c>
      <c r="Q90" s="9">
        <v>0</v>
      </c>
    </row>
    <row r="91" spans="4:17" x14ac:dyDescent="0.25">
      <c r="D91" s="7" t="s">
        <v>535</v>
      </c>
      <c r="E91" s="20">
        <v>38</v>
      </c>
      <c r="F91" s="20">
        <v>33</v>
      </c>
      <c r="G91" s="9">
        <v>0.86842105263157898</v>
      </c>
      <c r="H91" s="20">
        <v>28</v>
      </c>
      <c r="I91" s="9">
        <v>0.84848484848484851</v>
      </c>
      <c r="J91" s="20">
        <v>0</v>
      </c>
      <c r="K91" s="9">
        <v>0</v>
      </c>
      <c r="L91" s="20">
        <v>0</v>
      </c>
      <c r="M91" s="9">
        <v>0</v>
      </c>
      <c r="N91" s="20">
        <v>0</v>
      </c>
      <c r="O91" s="9">
        <v>0</v>
      </c>
      <c r="P91" s="20">
        <v>3</v>
      </c>
      <c r="Q91" s="9">
        <v>9.0909090909090912E-2</v>
      </c>
    </row>
    <row r="92" spans="4:17" x14ac:dyDescent="0.25">
      <c r="D92" s="8" t="s">
        <v>536</v>
      </c>
      <c r="E92" s="20">
        <v>2</v>
      </c>
      <c r="F92" s="20">
        <v>2</v>
      </c>
      <c r="G92" s="9">
        <v>1</v>
      </c>
      <c r="H92" s="20">
        <v>1</v>
      </c>
      <c r="I92" s="9">
        <v>0.5</v>
      </c>
      <c r="J92" s="20">
        <v>0</v>
      </c>
      <c r="K92" s="9">
        <v>0</v>
      </c>
      <c r="L92" s="20">
        <v>0</v>
      </c>
      <c r="M92" s="9">
        <v>0</v>
      </c>
      <c r="N92" s="20">
        <v>0</v>
      </c>
      <c r="O92" s="9">
        <v>0</v>
      </c>
      <c r="P92" s="20">
        <v>0</v>
      </c>
      <c r="Q92" s="9">
        <v>0</v>
      </c>
    </row>
    <row r="93" spans="4:17" x14ac:dyDescent="0.25">
      <c r="D93" s="8" t="s">
        <v>718</v>
      </c>
      <c r="E93" s="20">
        <v>2</v>
      </c>
      <c r="F93" s="20">
        <v>2</v>
      </c>
      <c r="G93" s="9">
        <v>1</v>
      </c>
      <c r="H93" s="20">
        <v>1</v>
      </c>
      <c r="I93" s="9">
        <v>0.5</v>
      </c>
      <c r="J93" s="20">
        <v>0</v>
      </c>
      <c r="K93" s="9">
        <v>0</v>
      </c>
      <c r="L93" s="20">
        <v>0</v>
      </c>
      <c r="M93" s="9">
        <v>0</v>
      </c>
      <c r="N93" s="20">
        <v>0</v>
      </c>
      <c r="O93" s="9">
        <v>0</v>
      </c>
      <c r="P93" s="20">
        <v>0</v>
      </c>
      <c r="Q93" s="9">
        <v>0</v>
      </c>
    </row>
    <row r="94" spans="4:17" x14ac:dyDescent="0.25">
      <c r="D94" s="8" t="s">
        <v>546</v>
      </c>
      <c r="E94" s="20">
        <v>0</v>
      </c>
      <c r="F94" s="20">
        <v>0</v>
      </c>
      <c r="G94" s="9">
        <v>0</v>
      </c>
      <c r="H94" s="20">
        <v>0</v>
      </c>
      <c r="I94" s="9">
        <v>0</v>
      </c>
      <c r="J94" s="20">
        <v>0</v>
      </c>
      <c r="K94" s="9">
        <v>0</v>
      </c>
      <c r="L94" s="20">
        <v>0</v>
      </c>
      <c r="M94" s="9">
        <v>0</v>
      </c>
      <c r="N94" s="20">
        <v>0</v>
      </c>
      <c r="O94" s="9">
        <v>0</v>
      </c>
      <c r="P94" s="20">
        <v>0</v>
      </c>
      <c r="Q94" s="9">
        <v>0</v>
      </c>
    </row>
    <row r="95" spans="4:17" x14ac:dyDescent="0.25">
      <c r="D95" s="8" t="s">
        <v>550</v>
      </c>
      <c r="E95" s="20">
        <v>0</v>
      </c>
      <c r="F95" s="20">
        <v>0</v>
      </c>
      <c r="G95" s="9">
        <v>0</v>
      </c>
      <c r="H95" s="20">
        <v>0</v>
      </c>
      <c r="I95" s="9">
        <v>0</v>
      </c>
      <c r="J95" s="20">
        <v>0</v>
      </c>
      <c r="K95" s="9">
        <v>0</v>
      </c>
      <c r="L95" s="20">
        <v>0</v>
      </c>
      <c r="M95" s="9">
        <v>0</v>
      </c>
      <c r="N95" s="20">
        <v>0</v>
      </c>
      <c r="O95" s="9">
        <v>0</v>
      </c>
      <c r="P95" s="20">
        <v>0</v>
      </c>
      <c r="Q95" s="9">
        <v>0</v>
      </c>
    </row>
    <row r="96" spans="4:17" x14ac:dyDescent="0.25">
      <c r="D96" s="8" t="s">
        <v>551</v>
      </c>
      <c r="E96" s="20">
        <v>24</v>
      </c>
      <c r="F96" s="20">
        <v>19</v>
      </c>
      <c r="G96" s="9">
        <v>0.79166666666666663</v>
      </c>
      <c r="H96" s="20">
        <v>16</v>
      </c>
      <c r="I96" s="9">
        <v>0.84210526315789469</v>
      </c>
      <c r="J96" s="20">
        <v>0</v>
      </c>
      <c r="K96" s="9">
        <v>0</v>
      </c>
      <c r="L96" s="20">
        <v>0</v>
      </c>
      <c r="M96" s="9">
        <v>0</v>
      </c>
      <c r="N96" s="20">
        <v>0</v>
      </c>
      <c r="O96" s="9">
        <v>0</v>
      </c>
      <c r="P96" s="20">
        <v>3</v>
      </c>
      <c r="Q96" s="9">
        <v>0.15789473684210525</v>
      </c>
    </row>
    <row r="97" spans="4:17" x14ac:dyDescent="0.25">
      <c r="D97" s="8" t="s">
        <v>553</v>
      </c>
      <c r="E97" s="20">
        <v>10</v>
      </c>
      <c r="F97" s="20">
        <v>10</v>
      </c>
      <c r="G97" s="9">
        <v>1</v>
      </c>
      <c r="H97" s="20">
        <v>10</v>
      </c>
      <c r="I97" s="9">
        <v>1</v>
      </c>
      <c r="J97" s="20">
        <v>0</v>
      </c>
      <c r="K97" s="9">
        <v>0</v>
      </c>
      <c r="L97" s="20">
        <v>0</v>
      </c>
      <c r="M97" s="9">
        <v>0</v>
      </c>
      <c r="N97" s="20">
        <v>0</v>
      </c>
      <c r="O97" s="9">
        <v>0</v>
      </c>
      <c r="P97" s="20">
        <v>0</v>
      </c>
      <c r="Q97" s="9">
        <v>0</v>
      </c>
    </row>
    <row r="98" spans="4:17" x14ac:dyDescent="0.25">
      <c r="D98" s="7" t="s">
        <v>740</v>
      </c>
      <c r="E98" s="20">
        <v>19</v>
      </c>
      <c r="F98" s="20">
        <v>15</v>
      </c>
      <c r="G98" s="9">
        <v>0.78947368421052633</v>
      </c>
      <c r="H98" s="20">
        <v>15</v>
      </c>
      <c r="I98" s="9">
        <v>1</v>
      </c>
      <c r="J98" s="20">
        <v>0</v>
      </c>
      <c r="K98" s="9">
        <v>0</v>
      </c>
      <c r="L98" s="20">
        <v>3</v>
      </c>
      <c r="M98" s="9">
        <v>0.2</v>
      </c>
      <c r="N98" s="20">
        <v>1</v>
      </c>
      <c r="O98" s="9">
        <v>6.6666666666666666E-2</v>
      </c>
      <c r="P98" s="20">
        <v>0</v>
      </c>
      <c r="Q98" s="9">
        <v>0</v>
      </c>
    </row>
    <row r="99" spans="4:17" x14ac:dyDescent="0.25">
      <c r="D99" s="8" t="s">
        <v>741</v>
      </c>
      <c r="E99" s="20">
        <v>11</v>
      </c>
      <c r="F99" s="20">
        <v>8</v>
      </c>
      <c r="G99" s="9">
        <v>0.72727272727272729</v>
      </c>
      <c r="H99" s="20">
        <v>8</v>
      </c>
      <c r="I99" s="9">
        <v>1</v>
      </c>
      <c r="J99" s="20">
        <v>0</v>
      </c>
      <c r="K99" s="9">
        <v>0</v>
      </c>
      <c r="L99" s="20">
        <v>2</v>
      </c>
      <c r="M99" s="9">
        <v>0.25</v>
      </c>
      <c r="N99" s="20">
        <v>1</v>
      </c>
      <c r="O99" s="9">
        <v>0.125</v>
      </c>
      <c r="P99" s="20">
        <v>0</v>
      </c>
      <c r="Q99" s="9">
        <v>0</v>
      </c>
    </row>
    <row r="100" spans="4:17" x14ac:dyDescent="0.25">
      <c r="D100" s="8" t="s">
        <v>745</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8" t="s">
        <v>746</v>
      </c>
      <c r="E101" s="20">
        <v>5</v>
      </c>
      <c r="F101" s="20">
        <v>4</v>
      </c>
      <c r="G101" s="9">
        <v>0.8</v>
      </c>
      <c r="H101" s="20">
        <v>4</v>
      </c>
      <c r="I101" s="9">
        <v>1</v>
      </c>
      <c r="J101" s="20">
        <v>0</v>
      </c>
      <c r="K101" s="9">
        <v>0</v>
      </c>
      <c r="L101" s="20">
        <v>1</v>
      </c>
      <c r="M101" s="9">
        <v>0.25</v>
      </c>
      <c r="N101" s="20">
        <v>0</v>
      </c>
      <c r="O101" s="9">
        <v>0</v>
      </c>
      <c r="P101" s="20">
        <v>0</v>
      </c>
      <c r="Q101" s="9">
        <v>0</v>
      </c>
    </row>
    <row r="102" spans="4:17" x14ac:dyDescent="0.25">
      <c r="D102" s="7" t="s">
        <v>537</v>
      </c>
      <c r="E102" s="20">
        <v>19</v>
      </c>
      <c r="F102" s="20">
        <v>17</v>
      </c>
      <c r="G102" s="9">
        <v>0.89473684210526316</v>
      </c>
      <c r="H102" s="20">
        <v>14</v>
      </c>
      <c r="I102" s="9">
        <v>0.82352941176470584</v>
      </c>
      <c r="J102" s="20">
        <v>0</v>
      </c>
      <c r="K102" s="9">
        <v>0</v>
      </c>
      <c r="L102" s="20">
        <v>1</v>
      </c>
      <c r="M102" s="9">
        <v>5.8823529411764705E-2</v>
      </c>
      <c r="N102" s="20">
        <v>0</v>
      </c>
      <c r="O102" s="9">
        <v>0</v>
      </c>
      <c r="P102" s="20">
        <v>0</v>
      </c>
      <c r="Q102" s="9">
        <v>0</v>
      </c>
    </row>
    <row r="103" spans="4:17" x14ac:dyDescent="0.25">
      <c r="D103" s="8" t="s">
        <v>538</v>
      </c>
      <c r="E103" s="20">
        <v>4</v>
      </c>
      <c r="F103" s="20">
        <v>4</v>
      </c>
      <c r="G103" s="9">
        <v>1</v>
      </c>
      <c r="H103" s="20">
        <v>4</v>
      </c>
      <c r="I103" s="9">
        <v>1</v>
      </c>
      <c r="J103" s="20">
        <v>0</v>
      </c>
      <c r="K103" s="9">
        <v>0</v>
      </c>
      <c r="L103" s="20">
        <v>0</v>
      </c>
      <c r="M103" s="9">
        <v>0</v>
      </c>
      <c r="N103" s="20">
        <v>0</v>
      </c>
      <c r="O103" s="9">
        <v>0</v>
      </c>
      <c r="P103" s="20">
        <v>0</v>
      </c>
      <c r="Q103" s="9">
        <v>0</v>
      </c>
    </row>
    <row r="104" spans="4:17" x14ac:dyDescent="0.25">
      <c r="D104" s="8" t="s">
        <v>548</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555</v>
      </c>
      <c r="E105" s="20">
        <v>8</v>
      </c>
      <c r="F105" s="20">
        <v>7</v>
      </c>
      <c r="G105" s="9">
        <v>0.875</v>
      </c>
      <c r="H105" s="20">
        <v>5</v>
      </c>
      <c r="I105" s="9">
        <v>0.7142857142857143</v>
      </c>
      <c r="J105" s="20">
        <v>0</v>
      </c>
      <c r="K105" s="9">
        <v>0</v>
      </c>
      <c r="L105" s="20">
        <v>0</v>
      </c>
      <c r="M105" s="9">
        <v>0</v>
      </c>
      <c r="N105" s="20">
        <v>0</v>
      </c>
      <c r="O105" s="9">
        <v>0</v>
      </c>
      <c r="P105" s="20">
        <v>0</v>
      </c>
      <c r="Q105" s="9">
        <v>0</v>
      </c>
    </row>
    <row r="106" spans="4:17" x14ac:dyDescent="0.25">
      <c r="D106" s="8" t="s">
        <v>556</v>
      </c>
      <c r="E106" s="20">
        <v>1</v>
      </c>
      <c r="F106" s="20">
        <v>1</v>
      </c>
      <c r="G106" s="9">
        <v>1</v>
      </c>
      <c r="H106" s="20">
        <v>0</v>
      </c>
      <c r="I106" s="9">
        <v>0</v>
      </c>
      <c r="J106" s="20">
        <v>0</v>
      </c>
      <c r="K106" s="9">
        <v>0</v>
      </c>
      <c r="L106" s="20">
        <v>0</v>
      </c>
      <c r="M106" s="9">
        <v>0</v>
      </c>
      <c r="N106" s="20">
        <v>0</v>
      </c>
      <c r="O106" s="9">
        <v>0</v>
      </c>
      <c r="P106" s="20">
        <v>0</v>
      </c>
      <c r="Q106" s="9">
        <v>0</v>
      </c>
    </row>
    <row r="107" spans="4:17" x14ac:dyDescent="0.25">
      <c r="D107" s="8" t="s">
        <v>557</v>
      </c>
      <c r="E107" s="20">
        <v>6</v>
      </c>
      <c r="F107" s="20">
        <v>5</v>
      </c>
      <c r="G107" s="9">
        <v>0.83333333333333337</v>
      </c>
      <c r="H107" s="20">
        <v>5</v>
      </c>
      <c r="I107" s="9">
        <v>1</v>
      </c>
      <c r="J107" s="20">
        <v>0</v>
      </c>
      <c r="K107" s="9">
        <v>0</v>
      </c>
      <c r="L107" s="20">
        <v>1</v>
      </c>
      <c r="M107" s="9">
        <v>0.2</v>
      </c>
      <c r="N107" s="20">
        <v>0</v>
      </c>
      <c r="O107" s="9">
        <v>0</v>
      </c>
      <c r="P107" s="20">
        <v>0</v>
      </c>
      <c r="Q107" s="9">
        <v>0</v>
      </c>
    </row>
    <row r="108" spans="4:17" x14ac:dyDescent="0.25">
      <c r="D108" s="7" t="s">
        <v>449</v>
      </c>
      <c r="E108" s="20">
        <v>48</v>
      </c>
      <c r="F108" s="20">
        <v>46</v>
      </c>
      <c r="G108" s="9">
        <v>0.95833333333333337</v>
      </c>
      <c r="H108" s="20">
        <v>38</v>
      </c>
      <c r="I108" s="9">
        <v>0.82608695652173914</v>
      </c>
      <c r="J108" s="20">
        <v>0</v>
      </c>
      <c r="K108" s="9">
        <v>0</v>
      </c>
      <c r="L108" s="20">
        <v>1</v>
      </c>
      <c r="M108" s="9">
        <v>2.1739130434782608E-2</v>
      </c>
      <c r="N108" s="20">
        <v>1</v>
      </c>
      <c r="O108" s="9">
        <v>2.1739130434782608E-2</v>
      </c>
      <c r="P108" s="20">
        <v>0</v>
      </c>
      <c r="Q108" s="9">
        <v>0</v>
      </c>
    </row>
    <row r="109" spans="4:17" x14ac:dyDescent="0.25">
      <c r="D109" s="8" t="s">
        <v>526</v>
      </c>
      <c r="E109" s="20">
        <v>43</v>
      </c>
      <c r="F109" s="20">
        <v>41</v>
      </c>
      <c r="G109" s="9">
        <v>0.95348837209302328</v>
      </c>
      <c r="H109" s="20">
        <v>36</v>
      </c>
      <c r="I109" s="9">
        <v>0.87804878048780488</v>
      </c>
      <c r="J109" s="20">
        <v>0</v>
      </c>
      <c r="K109" s="9">
        <v>0</v>
      </c>
      <c r="L109" s="20">
        <v>1</v>
      </c>
      <c r="M109" s="9">
        <v>2.4390243902439025E-2</v>
      </c>
      <c r="N109" s="20">
        <v>1</v>
      </c>
      <c r="O109" s="9">
        <v>2.4390243902439025E-2</v>
      </c>
      <c r="P109" s="20">
        <v>0</v>
      </c>
      <c r="Q109" s="9">
        <v>0</v>
      </c>
    </row>
    <row r="110" spans="4:17" x14ac:dyDescent="0.25">
      <c r="D110" s="8" t="s">
        <v>450</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547</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549</v>
      </c>
      <c r="E112" s="20">
        <v>5</v>
      </c>
      <c r="F112" s="20">
        <v>5</v>
      </c>
      <c r="G112" s="9">
        <v>1</v>
      </c>
      <c r="H112" s="20">
        <v>2</v>
      </c>
      <c r="I112" s="9">
        <v>0.4</v>
      </c>
      <c r="J112" s="20">
        <v>0</v>
      </c>
      <c r="K112" s="9">
        <v>0</v>
      </c>
      <c r="L112" s="20">
        <v>0</v>
      </c>
      <c r="M112" s="9">
        <v>0</v>
      </c>
      <c r="N112" s="20">
        <v>0</v>
      </c>
      <c r="O112" s="9">
        <v>0</v>
      </c>
      <c r="P112" s="20">
        <v>0</v>
      </c>
      <c r="Q112" s="9">
        <v>0</v>
      </c>
    </row>
    <row r="113" spans="4:17" x14ac:dyDescent="0.25">
      <c r="D113" s="6" t="s">
        <v>451</v>
      </c>
      <c r="E113" s="20">
        <v>958</v>
      </c>
      <c r="F113" s="20">
        <v>911</v>
      </c>
      <c r="G113" s="9">
        <v>0.95093945720250517</v>
      </c>
      <c r="H113" s="20">
        <v>868</v>
      </c>
      <c r="I113" s="9">
        <v>0.95279912184412729</v>
      </c>
      <c r="J113" s="20">
        <v>0</v>
      </c>
      <c r="K113" s="9">
        <v>0</v>
      </c>
      <c r="L113" s="20">
        <v>11</v>
      </c>
      <c r="M113" s="9">
        <v>1.2074643249176729E-2</v>
      </c>
      <c r="N113" s="20">
        <v>11</v>
      </c>
      <c r="O113" s="9">
        <v>1.2074643249176729E-2</v>
      </c>
      <c r="P113" s="20">
        <v>6</v>
      </c>
      <c r="Q113" s="9">
        <v>6.5861690450054883E-3</v>
      </c>
    </row>
    <row r="114" spans="4:17" x14ac:dyDescent="0.25">
      <c r="D114" s="7" t="s">
        <v>561</v>
      </c>
      <c r="E114" s="20">
        <v>62</v>
      </c>
      <c r="F114" s="20">
        <v>58</v>
      </c>
      <c r="G114" s="9">
        <v>0.93548387096774188</v>
      </c>
      <c r="H114" s="20">
        <v>53</v>
      </c>
      <c r="I114" s="9">
        <v>0.91379310344827591</v>
      </c>
      <c r="J114" s="20">
        <v>0</v>
      </c>
      <c r="K114" s="9">
        <v>0</v>
      </c>
      <c r="L114" s="20">
        <v>1</v>
      </c>
      <c r="M114" s="9">
        <v>1.7241379310344827E-2</v>
      </c>
      <c r="N114" s="20">
        <v>0</v>
      </c>
      <c r="O114" s="9">
        <v>0</v>
      </c>
      <c r="P114" s="20">
        <v>1</v>
      </c>
      <c r="Q114" s="9">
        <v>1.7241379310344827E-2</v>
      </c>
    </row>
    <row r="115" spans="4:17" x14ac:dyDescent="0.25">
      <c r="D115" s="8" t="s">
        <v>562</v>
      </c>
      <c r="E115" s="20">
        <v>16</v>
      </c>
      <c r="F115" s="20">
        <v>15</v>
      </c>
      <c r="G115" s="9">
        <v>0.9375</v>
      </c>
      <c r="H115" s="20">
        <v>15</v>
      </c>
      <c r="I115" s="9">
        <v>1</v>
      </c>
      <c r="J115" s="20">
        <v>0</v>
      </c>
      <c r="K115" s="9">
        <v>0</v>
      </c>
      <c r="L115" s="20">
        <v>0</v>
      </c>
      <c r="M115" s="9">
        <v>0</v>
      </c>
      <c r="N115" s="20">
        <v>0</v>
      </c>
      <c r="O115" s="9">
        <v>0</v>
      </c>
      <c r="P115" s="20">
        <v>0</v>
      </c>
      <c r="Q115" s="9">
        <v>0</v>
      </c>
    </row>
    <row r="116" spans="4:17" x14ac:dyDescent="0.25">
      <c r="D116" s="8" t="s">
        <v>563</v>
      </c>
      <c r="E116" s="20">
        <v>1</v>
      </c>
      <c r="F116" s="20">
        <v>0</v>
      </c>
      <c r="G116" s="9">
        <v>0</v>
      </c>
      <c r="H116" s="20">
        <v>0</v>
      </c>
      <c r="I116" s="9">
        <v>0</v>
      </c>
      <c r="J116" s="20">
        <v>0</v>
      </c>
      <c r="K116" s="9">
        <v>0</v>
      </c>
      <c r="L116" s="20">
        <v>0</v>
      </c>
      <c r="M116" s="9">
        <v>0</v>
      </c>
      <c r="N116" s="20">
        <v>0</v>
      </c>
      <c r="O116" s="9">
        <v>0</v>
      </c>
      <c r="P116" s="20">
        <v>1</v>
      </c>
      <c r="Q116" s="9">
        <v>0</v>
      </c>
    </row>
    <row r="117" spans="4:17" x14ac:dyDescent="0.25">
      <c r="D117" s="8" t="s">
        <v>565</v>
      </c>
      <c r="E117" s="20">
        <v>2</v>
      </c>
      <c r="F117" s="20">
        <v>1</v>
      </c>
      <c r="G117" s="9">
        <v>0.5</v>
      </c>
      <c r="H117" s="20">
        <v>1</v>
      </c>
      <c r="I117" s="9">
        <v>1</v>
      </c>
      <c r="J117" s="20">
        <v>0</v>
      </c>
      <c r="K117" s="9">
        <v>0</v>
      </c>
      <c r="L117" s="20">
        <v>1</v>
      </c>
      <c r="M117" s="9">
        <v>1</v>
      </c>
      <c r="N117" s="20">
        <v>0</v>
      </c>
      <c r="O117" s="9">
        <v>0</v>
      </c>
      <c r="P117" s="20">
        <v>0</v>
      </c>
      <c r="Q117" s="9">
        <v>0</v>
      </c>
    </row>
    <row r="118" spans="4:17" x14ac:dyDescent="0.25">
      <c r="D118" s="8" t="s">
        <v>572</v>
      </c>
      <c r="E118" s="20">
        <v>2</v>
      </c>
      <c r="F118" s="20">
        <v>2</v>
      </c>
      <c r="G118" s="9">
        <v>1</v>
      </c>
      <c r="H118" s="20">
        <v>2</v>
      </c>
      <c r="I118" s="9">
        <v>1</v>
      </c>
      <c r="J118" s="20">
        <v>0</v>
      </c>
      <c r="K118" s="9">
        <v>0</v>
      </c>
      <c r="L118" s="20">
        <v>0</v>
      </c>
      <c r="M118" s="9">
        <v>0</v>
      </c>
      <c r="N118" s="20">
        <v>0</v>
      </c>
      <c r="O118" s="9">
        <v>0</v>
      </c>
      <c r="P118" s="20">
        <v>0</v>
      </c>
      <c r="Q118" s="9">
        <v>0</v>
      </c>
    </row>
    <row r="119" spans="4:17" x14ac:dyDescent="0.25">
      <c r="D119" s="8" t="s">
        <v>581</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582</v>
      </c>
      <c r="E120" s="20">
        <v>2</v>
      </c>
      <c r="F120" s="20">
        <v>2</v>
      </c>
      <c r="G120" s="9">
        <v>1</v>
      </c>
      <c r="H120" s="20">
        <v>1</v>
      </c>
      <c r="I120" s="9">
        <v>0.5</v>
      </c>
      <c r="J120" s="20">
        <v>0</v>
      </c>
      <c r="K120" s="9">
        <v>0</v>
      </c>
      <c r="L120" s="20">
        <v>0</v>
      </c>
      <c r="M120" s="9">
        <v>0</v>
      </c>
      <c r="N120" s="20">
        <v>0</v>
      </c>
      <c r="O120" s="9">
        <v>0</v>
      </c>
      <c r="P120" s="20">
        <v>0</v>
      </c>
      <c r="Q120" s="9">
        <v>0</v>
      </c>
    </row>
    <row r="121" spans="4:17" x14ac:dyDescent="0.25">
      <c r="D121" s="8" t="s">
        <v>719</v>
      </c>
      <c r="E121" s="20">
        <v>5</v>
      </c>
      <c r="F121" s="20">
        <v>4</v>
      </c>
      <c r="G121" s="9">
        <v>0.8</v>
      </c>
      <c r="H121" s="20">
        <v>4</v>
      </c>
      <c r="I121" s="9">
        <v>1</v>
      </c>
      <c r="J121" s="20">
        <v>0</v>
      </c>
      <c r="K121" s="9">
        <v>0</v>
      </c>
      <c r="L121" s="20">
        <v>0</v>
      </c>
      <c r="M121" s="9">
        <v>0</v>
      </c>
      <c r="N121" s="20">
        <v>0</v>
      </c>
      <c r="O121" s="9">
        <v>0</v>
      </c>
      <c r="P121" s="20">
        <v>0</v>
      </c>
      <c r="Q121" s="9">
        <v>0</v>
      </c>
    </row>
    <row r="122" spans="4:17" x14ac:dyDescent="0.25">
      <c r="D122" s="8" t="s">
        <v>586</v>
      </c>
      <c r="E122" s="20">
        <v>33</v>
      </c>
      <c r="F122" s="20">
        <v>33</v>
      </c>
      <c r="G122" s="9">
        <v>1</v>
      </c>
      <c r="H122" s="20">
        <v>29</v>
      </c>
      <c r="I122" s="9">
        <v>0.87878787878787878</v>
      </c>
      <c r="J122" s="20">
        <v>0</v>
      </c>
      <c r="K122" s="9">
        <v>0</v>
      </c>
      <c r="L122" s="20">
        <v>0</v>
      </c>
      <c r="M122" s="9">
        <v>0</v>
      </c>
      <c r="N122" s="20">
        <v>0</v>
      </c>
      <c r="O122" s="9">
        <v>0</v>
      </c>
      <c r="P122" s="20">
        <v>0</v>
      </c>
      <c r="Q122" s="9">
        <v>0</v>
      </c>
    </row>
    <row r="123" spans="4:17" x14ac:dyDescent="0.25">
      <c r="D123" s="7" t="s">
        <v>576</v>
      </c>
      <c r="E123" s="20">
        <v>256</v>
      </c>
      <c r="F123" s="20">
        <v>240</v>
      </c>
      <c r="G123" s="9">
        <v>0.9375</v>
      </c>
      <c r="H123" s="20">
        <v>226</v>
      </c>
      <c r="I123" s="9">
        <v>0.94166666666666665</v>
      </c>
      <c r="J123" s="20">
        <v>0</v>
      </c>
      <c r="K123" s="9">
        <v>0</v>
      </c>
      <c r="L123" s="20">
        <v>5</v>
      </c>
      <c r="M123" s="9">
        <v>2.0833333333333332E-2</v>
      </c>
      <c r="N123" s="20">
        <v>2</v>
      </c>
      <c r="O123" s="9">
        <v>8.3333333333333332E-3</v>
      </c>
      <c r="P123" s="20">
        <v>2</v>
      </c>
      <c r="Q123" s="9">
        <v>8.3333333333333332E-3</v>
      </c>
    </row>
    <row r="124" spans="4:17" x14ac:dyDescent="0.25">
      <c r="D124" s="8" t="s">
        <v>577</v>
      </c>
      <c r="E124" s="20">
        <v>138</v>
      </c>
      <c r="F124" s="20">
        <v>128</v>
      </c>
      <c r="G124" s="9">
        <v>0.92753623188405798</v>
      </c>
      <c r="H124" s="20">
        <v>121</v>
      </c>
      <c r="I124" s="9">
        <v>0.9453125</v>
      </c>
      <c r="J124" s="20">
        <v>0</v>
      </c>
      <c r="K124" s="9">
        <v>0</v>
      </c>
      <c r="L124" s="20">
        <v>4</v>
      </c>
      <c r="M124" s="9">
        <v>3.125E-2</v>
      </c>
      <c r="N124" s="20">
        <v>2</v>
      </c>
      <c r="O124" s="9">
        <v>1.5625E-2</v>
      </c>
      <c r="P124" s="20">
        <v>0</v>
      </c>
      <c r="Q124" s="9">
        <v>0</v>
      </c>
    </row>
    <row r="125" spans="4:17" x14ac:dyDescent="0.25">
      <c r="D125" s="8" t="s">
        <v>587</v>
      </c>
      <c r="E125" s="20">
        <v>20</v>
      </c>
      <c r="F125" s="20">
        <v>16</v>
      </c>
      <c r="G125" s="9">
        <v>0.8</v>
      </c>
      <c r="H125" s="20">
        <v>14</v>
      </c>
      <c r="I125" s="9">
        <v>0.875</v>
      </c>
      <c r="J125" s="20">
        <v>0</v>
      </c>
      <c r="K125" s="9">
        <v>0</v>
      </c>
      <c r="L125" s="20">
        <v>1</v>
      </c>
      <c r="M125" s="9">
        <v>6.25E-2</v>
      </c>
      <c r="N125" s="20">
        <v>0</v>
      </c>
      <c r="O125" s="9">
        <v>0</v>
      </c>
      <c r="P125" s="20">
        <v>1</v>
      </c>
      <c r="Q125" s="9">
        <v>6.25E-2</v>
      </c>
    </row>
    <row r="126" spans="4:17" x14ac:dyDescent="0.25">
      <c r="D126" s="8" t="s">
        <v>593</v>
      </c>
      <c r="E126" s="20">
        <v>98</v>
      </c>
      <c r="F126" s="20">
        <v>96</v>
      </c>
      <c r="G126" s="9">
        <v>0.97959183673469385</v>
      </c>
      <c r="H126" s="20">
        <v>91</v>
      </c>
      <c r="I126" s="9">
        <v>0.94791666666666663</v>
      </c>
      <c r="J126" s="20">
        <v>0</v>
      </c>
      <c r="K126" s="9">
        <v>0</v>
      </c>
      <c r="L126" s="20">
        <v>0</v>
      </c>
      <c r="M126" s="9">
        <v>0</v>
      </c>
      <c r="N126" s="20">
        <v>0</v>
      </c>
      <c r="O126" s="9">
        <v>0</v>
      </c>
      <c r="P126" s="20">
        <v>1</v>
      </c>
      <c r="Q126" s="9">
        <v>1.0416666666666666E-2</v>
      </c>
    </row>
    <row r="127" spans="4:17" x14ac:dyDescent="0.25">
      <c r="D127" s="7" t="s">
        <v>452</v>
      </c>
      <c r="E127" s="20">
        <v>248</v>
      </c>
      <c r="F127" s="20">
        <v>232</v>
      </c>
      <c r="G127" s="9">
        <v>0.93548387096774188</v>
      </c>
      <c r="H127" s="20">
        <v>221</v>
      </c>
      <c r="I127" s="9">
        <v>0.95258620689655171</v>
      </c>
      <c r="J127" s="20">
        <v>0</v>
      </c>
      <c r="K127" s="9">
        <v>0</v>
      </c>
      <c r="L127" s="20">
        <v>3</v>
      </c>
      <c r="M127" s="9">
        <v>1.2931034482758621E-2</v>
      </c>
      <c r="N127" s="20">
        <v>7</v>
      </c>
      <c r="O127" s="9">
        <v>3.017241379310345E-2</v>
      </c>
      <c r="P127" s="20">
        <v>2</v>
      </c>
      <c r="Q127" s="9">
        <v>8.6206896551724137E-3</v>
      </c>
    </row>
    <row r="128" spans="4:17" x14ac:dyDescent="0.25">
      <c r="D128" s="8" t="s">
        <v>558</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564</v>
      </c>
      <c r="E129" s="20">
        <v>6</v>
      </c>
      <c r="F129" s="20">
        <v>5</v>
      </c>
      <c r="G129" s="9">
        <v>0.83333333333333337</v>
      </c>
      <c r="H129" s="20">
        <v>4</v>
      </c>
      <c r="I129" s="9">
        <v>0.8</v>
      </c>
      <c r="J129" s="20">
        <v>0</v>
      </c>
      <c r="K129" s="9">
        <v>0</v>
      </c>
      <c r="L129" s="20">
        <v>0</v>
      </c>
      <c r="M129" s="9">
        <v>0</v>
      </c>
      <c r="N129" s="20">
        <v>0</v>
      </c>
      <c r="O129" s="9">
        <v>0</v>
      </c>
      <c r="P129" s="20">
        <v>1</v>
      </c>
      <c r="Q129" s="9">
        <v>0.2</v>
      </c>
    </row>
    <row r="130" spans="4:17" x14ac:dyDescent="0.25">
      <c r="D130" s="8" t="s">
        <v>566</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453</v>
      </c>
      <c r="E131" s="20">
        <v>10</v>
      </c>
      <c r="F131" s="20">
        <v>10</v>
      </c>
      <c r="G131" s="9">
        <v>1</v>
      </c>
      <c r="H131" s="20">
        <v>9</v>
      </c>
      <c r="I131" s="9">
        <v>0.9</v>
      </c>
      <c r="J131" s="20">
        <v>0</v>
      </c>
      <c r="K131" s="9">
        <v>0</v>
      </c>
      <c r="L131" s="20">
        <v>0</v>
      </c>
      <c r="M131" s="9">
        <v>0</v>
      </c>
      <c r="N131" s="20">
        <v>0</v>
      </c>
      <c r="O131" s="9">
        <v>0</v>
      </c>
      <c r="P131" s="20">
        <v>0</v>
      </c>
      <c r="Q131" s="9">
        <v>0</v>
      </c>
    </row>
    <row r="132" spans="4:17" x14ac:dyDescent="0.25">
      <c r="D132" s="8" t="s">
        <v>568</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571</v>
      </c>
      <c r="E133" s="20">
        <v>20</v>
      </c>
      <c r="F133" s="20">
        <v>19</v>
      </c>
      <c r="G133" s="9">
        <v>0.95</v>
      </c>
      <c r="H133" s="20">
        <v>18</v>
      </c>
      <c r="I133" s="9">
        <v>0.94736842105263153</v>
      </c>
      <c r="J133" s="20">
        <v>0</v>
      </c>
      <c r="K133" s="9">
        <v>0</v>
      </c>
      <c r="L133" s="20">
        <v>0</v>
      </c>
      <c r="M133" s="9">
        <v>0</v>
      </c>
      <c r="N133" s="20">
        <v>0</v>
      </c>
      <c r="O133" s="9">
        <v>0</v>
      </c>
      <c r="P133" s="20">
        <v>1</v>
      </c>
      <c r="Q133" s="9">
        <v>5.2631578947368418E-2</v>
      </c>
    </row>
    <row r="134" spans="4:17" x14ac:dyDescent="0.25">
      <c r="D134" s="8" t="s">
        <v>573</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456</v>
      </c>
      <c r="E135" s="20">
        <v>1</v>
      </c>
      <c r="F135" s="20">
        <v>1</v>
      </c>
      <c r="G135" s="9">
        <v>1</v>
      </c>
      <c r="H135" s="20">
        <v>0</v>
      </c>
      <c r="I135" s="9">
        <v>0</v>
      </c>
      <c r="J135" s="20">
        <v>0</v>
      </c>
      <c r="K135" s="9">
        <v>0</v>
      </c>
      <c r="L135" s="20">
        <v>0</v>
      </c>
      <c r="M135" s="9">
        <v>0</v>
      </c>
      <c r="N135" s="20">
        <v>0</v>
      </c>
      <c r="O135" s="9">
        <v>0</v>
      </c>
      <c r="P135" s="20">
        <v>0</v>
      </c>
      <c r="Q135" s="9">
        <v>0</v>
      </c>
    </row>
    <row r="136" spans="4:17" x14ac:dyDescent="0.25">
      <c r="D136" s="8" t="s">
        <v>574</v>
      </c>
      <c r="E136" s="20">
        <v>111</v>
      </c>
      <c r="F136" s="20">
        <v>97</v>
      </c>
      <c r="G136" s="9">
        <v>0.87387387387387383</v>
      </c>
      <c r="H136" s="20">
        <v>94</v>
      </c>
      <c r="I136" s="9">
        <v>0.96907216494845361</v>
      </c>
      <c r="J136" s="20">
        <v>0</v>
      </c>
      <c r="K136" s="9">
        <v>0</v>
      </c>
      <c r="L136" s="20">
        <v>3</v>
      </c>
      <c r="M136" s="9">
        <v>3.0927835051546393E-2</v>
      </c>
      <c r="N136" s="20">
        <v>7</v>
      </c>
      <c r="O136" s="9">
        <v>7.2164948453608241E-2</v>
      </c>
      <c r="P136" s="20">
        <v>0</v>
      </c>
      <c r="Q136" s="9">
        <v>0</v>
      </c>
    </row>
    <row r="137" spans="4:17" x14ac:dyDescent="0.25">
      <c r="D137" s="8" t="s">
        <v>578</v>
      </c>
      <c r="E137" s="20">
        <v>21</v>
      </c>
      <c r="F137" s="20">
        <v>21</v>
      </c>
      <c r="G137" s="9">
        <v>1</v>
      </c>
      <c r="H137" s="20">
        <v>19</v>
      </c>
      <c r="I137" s="9">
        <v>0.90476190476190477</v>
      </c>
      <c r="J137" s="20">
        <v>0</v>
      </c>
      <c r="K137" s="9">
        <v>0</v>
      </c>
      <c r="L137" s="20">
        <v>0</v>
      </c>
      <c r="M137" s="9">
        <v>0</v>
      </c>
      <c r="N137" s="20">
        <v>0</v>
      </c>
      <c r="O137" s="9">
        <v>0</v>
      </c>
      <c r="P137" s="20">
        <v>0</v>
      </c>
      <c r="Q137" s="9">
        <v>0</v>
      </c>
    </row>
    <row r="138" spans="4:17" x14ac:dyDescent="0.25">
      <c r="D138" s="8" t="s">
        <v>579</v>
      </c>
      <c r="E138" s="20">
        <v>5</v>
      </c>
      <c r="F138" s="20">
        <v>5</v>
      </c>
      <c r="G138" s="9">
        <v>1</v>
      </c>
      <c r="H138" s="20">
        <v>5</v>
      </c>
      <c r="I138" s="9">
        <v>1</v>
      </c>
      <c r="J138" s="20">
        <v>0</v>
      </c>
      <c r="K138" s="9">
        <v>0</v>
      </c>
      <c r="L138" s="20">
        <v>0</v>
      </c>
      <c r="M138" s="9">
        <v>0</v>
      </c>
      <c r="N138" s="20">
        <v>0</v>
      </c>
      <c r="O138" s="9">
        <v>0</v>
      </c>
      <c r="P138" s="20">
        <v>0</v>
      </c>
      <c r="Q138" s="9">
        <v>0</v>
      </c>
    </row>
    <row r="139" spans="4:17" x14ac:dyDescent="0.25">
      <c r="D139" s="8" t="s">
        <v>457</v>
      </c>
      <c r="E139" s="20">
        <v>40</v>
      </c>
      <c r="F139" s="20">
        <v>40</v>
      </c>
      <c r="G139" s="9">
        <v>1</v>
      </c>
      <c r="H139" s="20">
        <v>39</v>
      </c>
      <c r="I139" s="9">
        <v>0.97499999999999998</v>
      </c>
      <c r="J139" s="20">
        <v>0</v>
      </c>
      <c r="K139" s="9">
        <v>0</v>
      </c>
      <c r="L139" s="20">
        <v>0</v>
      </c>
      <c r="M139" s="9">
        <v>0</v>
      </c>
      <c r="N139" s="20">
        <v>0</v>
      </c>
      <c r="O139" s="9">
        <v>0</v>
      </c>
      <c r="P139" s="20">
        <v>0</v>
      </c>
      <c r="Q139" s="9">
        <v>0</v>
      </c>
    </row>
    <row r="140" spans="4:17" x14ac:dyDescent="0.25">
      <c r="D140" s="8" t="s">
        <v>585</v>
      </c>
      <c r="E140" s="20">
        <v>33</v>
      </c>
      <c r="F140" s="20">
        <v>33</v>
      </c>
      <c r="G140" s="9">
        <v>1</v>
      </c>
      <c r="H140" s="20">
        <v>32</v>
      </c>
      <c r="I140" s="9">
        <v>0.96969696969696972</v>
      </c>
      <c r="J140" s="20">
        <v>0</v>
      </c>
      <c r="K140" s="9">
        <v>0</v>
      </c>
      <c r="L140" s="20">
        <v>0</v>
      </c>
      <c r="M140" s="9">
        <v>0</v>
      </c>
      <c r="N140" s="20">
        <v>0</v>
      </c>
      <c r="O140" s="9">
        <v>0</v>
      </c>
      <c r="P140" s="20">
        <v>0</v>
      </c>
      <c r="Q140" s="9">
        <v>0</v>
      </c>
    </row>
    <row r="141" spans="4:17" x14ac:dyDescent="0.25">
      <c r="D141" s="8" t="s">
        <v>588</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454</v>
      </c>
      <c r="E142" s="20">
        <v>392</v>
      </c>
      <c r="F142" s="20">
        <v>381</v>
      </c>
      <c r="G142" s="9">
        <v>0.97193877551020413</v>
      </c>
      <c r="H142" s="20">
        <v>368</v>
      </c>
      <c r="I142" s="9">
        <v>0.9658792650918635</v>
      </c>
      <c r="J142" s="20">
        <v>0</v>
      </c>
      <c r="K142" s="9">
        <v>0</v>
      </c>
      <c r="L142" s="20">
        <v>2</v>
      </c>
      <c r="M142" s="9">
        <v>5.2493438320209973E-3</v>
      </c>
      <c r="N142" s="20">
        <v>2</v>
      </c>
      <c r="O142" s="9">
        <v>5.2493438320209973E-3</v>
      </c>
      <c r="P142" s="20">
        <v>1</v>
      </c>
      <c r="Q142" s="9">
        <v>2.6246719160104987E-3</v>
      </c>
    </row>
    <row r="143" spans="4:17" x14ac:dyDescent="0.25">
      <c r="D143" s="8" t="s">
        <v>559</v>
      </c>
      <c r="E143" s="20">
        <v>101</v>
      </c>
      <c r="F143" s="20">
        <v>99</v>
      </c>
      <c r="G143" s="9">
        <v>0.98019801980198018</v>
      </c>
      <c r="H143" s="20">
        <v>96</v>
      </c>
      <c r="I143" s="9">
        <v>0.96969696969696972</v>
      </c>
      <c r="J143" s="20">
        <v>0</v>
      </c>
      <c r="K143" s="9">
        <v>0</v>
      </c>
      <c r="L143" s="20">
        <v>0</v>
      </c>
      <c r="M143" s="9">
        <v>0</v>
      </c>
      <c r="N143" s="20">
        <v>0</v>
      </c>
      <c r="O143" s="9">
        <v>0</v>
      </c>
      <c r="P143" s="20">
        <v>0</v>
      </c>
      <c r="Q143" s="9">
        <v>0</v>
      </c>
    </row>
    <row r="144" spans="4:17" x14ac:dyDescent="0.25">
      <c r="D144" s="8" t="s">
        <v>560</v>
      </c>
      <c r="E144" s="20">
        <v>10</v>
      </c>
      <c r="F144" s="20">
        <v>10</v>
      </c>
      <c r="G144" s="9">
        <v>1</v>
      </c>
      <c r="H144" s="20">
        <v>10</v>
      </c>
      <c r="I144" s="9">
        <v>1</v>
      </c>
      <c r="J144" s="20">
        <v>0</v>
      </c>
      <c r="K144" s="9">
        <v>0</v>
      </c>
      <c r="L144" s="20">
        <v>0</v>
      </c>
      <c r="M144" s="9">
        <v>0</v>
      </c>
      <c r="N144" s="20">
        <v>0</v>
      </c>
      <c r="O144" s="9">
        <v>0</v>
      </c>
      <c r="P144" s="20">
        <v>0</v>
      </c>
      <c r="Q144" s="9">
        <v>0</v>
      </c>
    </row>
    <row r="145" spans="4:17" x14ac:dyDescent="0.25">
      <c r="D145" s="8" t="s">
        <v>567</v>
      </c>
      <c r="E145" s="20">
        <v>128</v>
      </c>
      <c r="F145" s="20">
        <v>127</v>
      </c>
      <c r="G145" s="9">
        <v>0.9921875</v>
      </c>
      <c r="H145" s="20">
        <v>122</v>
      </c>
      <c r="I145" s="9">
        <v>0.96062992125984248</v>
      </c>
      <c r="J145" s="20">
        <v>0</v>
      </c>
      <c r="K145" s="9">
        <v>0</v>
      </c>
      <c r="L145" s="20">
        <v>1</v>
      </c>
      <c r="M145" s="9">
        <v>7.874015748031496E-3</v>
      </c>
      <c r="N145" s="20">
        <v>0</v>
      </c>
      <c r="O145" s="9">
        <v>0</v>
      </c>
      <c r="P145" s="20">
        <v>0</v>
      </c>
      <c r="Q145" s="9">
        <v>0</v>
      </c>
    </row>
    <row r="146" spans="4:17" x14ac:dyDescent="0.25">
      <c r="D146" s="8" t="s">
        <v>569</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570</v>
      </c>
      <c r="E147" s="20">
        <v>32</v>
      </c>
      <c r="F147" s="20">
        <v>31</v>
      </c>
      <c r="G147" s="9">
        <v>0.96875</v>
      </c>
      <c r="H147" s="20">
        <v>30</v>
      </c>
      <c r="I147" s="9">
        <v>0.967741935483871</v>
      </c>
      <c r="J147" s="20">
        <v>0</v>
      </c>
      <c r="K147" s="9">
        <v>0</v>
      </c>
      <c r="L147" s="20">
        <v>1</v>
      </c>
      <c r="M147" s="9">
        <v>3.2258064516129031E-2</v>
      </c>
      <c r="N147" s="20">
        <v>0</v>
      </c>
      <c r="O147" s="9">
        <v>0</v>
      </c>
      <c r="P147" s="20">
        <v>0</v>
      </c>
      <c r="Q147" s="9">
        <v>0</v>
      </c>
    </row>
    <row r="148" spans="4:17" x14ac:dyDescent="0.25">
      <c r="D148" s="8" t="s">
        <v>455</v>
      </c>
      <c r="E148" s="20">
        <v>53</v>
      </c>
      <c r="F148" s="20">
        <v>53</v>
      </c>
      <c r="G148" s="9">
        <v>1</v>
      </c>
      <c r="H148" s="20">
        <v>51</v>
      </c>
      <c r="I148" s="9">
        <v>0.96226415094339623</v>
      </c>
      <c r="J148" s="20">
        <v>0</v>
      </c>
      <c r="K148" s="9">
        <v>0</v>
      </c>
      <c r="L148" s="20">
        <v>0</v>
      </c>
      <c r="M148" s="9">
        <v>0</v>
      </c>
      <c r="N148" s="20">
        <v>0</v>
      </c>
      <c r="O148" s="9">
        <v>0</v>
      </c>
      <c r="P148" s="20">
        <v>0</v>
      </c>
      <c r="Q148" s="9">
        <v>0</v>
      </c>
    </row>
    <row r="149" spans="4:17" x14ac:dyDescent="0.25">
      <c r="D149" s="8" t="s">
        <v>575</v>
      </c>
      <c r="E149" s="20">
        <v>53</v>
      </c>
      <c r="F149" s="20">
        <v>46</v>
      </c>
      <c r="G149" s="9">
        <v>0.86792452830188682</v>
      </c>
      <c r="H149" s="20">
        <v>44</v>
      </c>
      <c r="I149" s="9">
        <v>0.95652173913043481</v>
      </c>
      <c r="J149" s="20">
        <v>0</v>
      </c>
      <c r="K149" s="9">
        <v>0</v>
      </c>
      <c r="L149" s="20">
        <v>0</v>
      </c>
      <c r="M149" s="9">
        <v>0</v>
      </c>
      <c r="N149" s="20">
        <v>2</v>
      </c>
      <c r="O149" s="9">
        <v>4.3478260869565216E-2</v>
      </c>
      <c r="P149" s="20">
        <v>1</v>
      </c>
      <c r="Q149" s="9">
        <v>2.1739130434782608E-2</v>
      </c>
    </row>
    <row r="150" spans="4:17" x14ac:dyDescent="0.25">
      <c r="D150" s="8" t="s">
        <v>580</v>
      </c>
      <c r="E150" s="20">
        <v>2</v>
      </c>
      <c r="F150" s="20">
        <v>2</v>
      </c>
      <c r="G150" s="9">
        <v>1</v>
      </c>
      <c r="H150" s="20">
        <v>2</v>
      </c>
      <c r="I150" s="9">
        <v>1</v>
      </c>
      <c r="J150" s="20">
        <v>0</v>
      </c>
      <c r="K150" s="9">
        <v>0</v>
      </c>
      <c r="L150" s="20">
        <v>0</v>
      </c>
      <c r="M150" s="9">
        <v>0</v>
      </c>
      <c r="N150" s="20">
        <v>0</v>
      </c>
      <c r="O150" s="9">
        <v>0</v>
      </c>
      <c r="P150" s="20">
        <v>0</v>
      </c>
      <c r="Q150" s="9">
        <v>0</v>
      </c>
    </row>
    <row r="151" spans="4:17" x14ac:dyDescent="0.25">
      <c r="D151" s="8" t="s">
        <v>583</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584</v>
      </c>
      <c r="E152" s="20">
        <v>3</v>
      </c>
      <c r="F152" s="20">
        <v>3</v>
      </c>
      <c r="G152" s="9">
        <v>1</v>
      </c>
      <c r="H152" s="20">
        <v>3</v>
      </c>
      <c r="I152" s="9">
        <v>1</v>
      </c>
      <c r="J152" s="20">
        <v>0</v>
      </c>
      <c r="K152" s="9">
        <v>0</v>
      </c>
      <c r="L152" s="20">
        <v>0</v>
      </c>
      <c r="M152" s="9">
        <v>0</v>
      </c>
      <c r="N152" s="20">
        <v>0</v>
      </c>
      <c r="O152" s="9">
        <v>0</v>
      </c>
      <c r="P152" s="20">
        <v>0</v>
      </c>
      <c r="Q152" s="9">
        <v>0</v>
      </c>
    </row>
    <row r="153" spans="4:17" x14ac:dyDescent="0.25">
      <c r="D153" s="8" t="s">
        <v>589</v>
      </c>
      <c r="E153" s="20">
        <v>3</v>
      </c>
      <c r="F153" s="20">
        <v>3</v>
      </c>
      <c r="G153" s="9">
        <v>1</v>
      </c>
      <c r="H153" s="20">
        <v>3</v>
      </c>
      <c r="I153" s="9">
        <v>1</v>
      </c>
      <c r="J153" s="20">
        <v>0</v>
      </c>
      <c r="K153" s="9">
        <v>0</v>
      </c>
      <c r="L153" s="20">
        <v>0</v>
      </c>
      <c r="M153" s="9">
        <v>0</v>
      </c>
      <c r="N153" s="20">
        <v>0</v>
      </c>
      <c r="O153" s="9">
        <v>0</v>
      </c>
      <c r="P153" s="20">
        <v>0</v>
      </c>
      <c r="Q153" s="9">
        <v>0</v>
      </c>
    </row>
    <row r="154" spans="4:17" x14ac:dyDescent="0.25">
      <c r="D154" s="8" t="s">
        <v>590</v>
      </c>
      <c r="E154" s="20">
        <v>1</v>
      </c>
      <c r="F154" s="20">
        <v>1</v>
      </c>
      <c r="G154" s="9">
        <v>1</v>
      </c>
      <c r="H154" s="20">
        <v>1</v>
      </c>
      <c r="I154" s="9">
        <v>1</v>
      </c>
      <c r="J154" s="20">
        <v>0</v>
      </c>
      <c r="K154" s="9">
        <v>0</v>
      </c>
      <c r="L154" s="20">
        <v>0</v>
      </c>
      <c r="M154" s="9">
        <v>0</v>
      </c>
      <c r="N154" s="20">
        <v>0</v>
      </c>
      <c r="O154" s="9">
        <v>0</v>
      </c>
      <c r="P154" s="20">
        <v>0</v>
      </c>
      <c r="Q154" s="9">
        <v>0</v>
      </c>
    </row>
    <row r="155" spans="4:17" x14ac:dyDescent="0.25">
      <c r="D155" s="8" t="s">
        <v>591</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592</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594</v>
      </c>
      <c r="E157" s="20">
        <v>4</v>
      </c>
      <c r="F157" s="20">
        <v>4</v>
      </c>
      <c r="G157" s="9">
        <v>1</v>
      </c>
      <c r="H157" s="20">
        <v>4</v>
      </c>
      <c r="I157" s="9">
        <v>1</v>
      </c>
      <c r="J157" s="20">
        <v>0</v>
      </c>
      <c r="K157" s="9">
        <v>0</v>
      </c>
      <c r="L157" s="20">
        <v>0</v>
      </c>
      <c r="M157" s="9">
        <v>0</v>
      </c>
      <c r="N157" s="20">
        <v>0</v>
      </c>
      <c r="O157" s="9">
        <v>0</v>
      </c>
      <c r="P157" s="20">
        <v>0</v>
      </c>
      <c r="Q157" s="9">
        <v>0</v>
      </c>
    </row>
    <row r="158" spans="4:17" x14ac:dyDescent="0.25">
      <c r="D158" s="6" t="s">
        <v>405</v>
      </c>
      <c r="E158" s="20">
        <v>457</v>
      </c>
      <c r="F158" s="20">
        <v>407</v>
      </c>
      <c r="G158" s="9">
        <v>0.89059080962800874</v>
      </c>
      <c r="H158" s="20">
        <v>365</v>
      </c>
      <c r="I158" s="9">
        <v>0.89680589680589684</v>
      </c>
      <c r="J158" s="20">
        <v>0</v>
      </c>
      <c r="K158" s="9">
        <v>0</v>
      </c>
      <c r="L158" s="20">
        <v>22</v>
      </c>
      <c r="M158" s="9">
        <v>5.4054054054054057E-2</v>
      </c>
      <c r="N158" s="20">
        <v>4</v>
      </c>
      <c r="O158" s="9">
        <v>9.8280098280098278E-3</v>
      </c>
      <c r="P158" s="20">
        <v>5</v>
      </c>
      <c r="Q158" s="9">
        <v>1.2285012285012284E-2</v>
      </c>
    </row>
    <row r="159" spans="4:17" x14ac:dyDescent="0.25">
      <c r="D159" s="7" t="s">
        <v>406</v>
      </c>
      <c r="E159" s="20">
        <v>144</v>
      </c>
      <c r="F159" s="20">
        <v>124</v>
      </c>
      <c r="G159" s="9">
        <v>0.86111111111111116</v>
      </c>
      <c r="H159" s="20">
        <v>111</v>
      </c>
      <c r="I159" s="9">
        <v>0.89516129032258063</v>
      </c>
      <c r="J159" s="20">
        <v>0</v>
      </c>
      <c r="K159" s="9">
        <v>0</v>
      </c>
      <c r="L159" s="20">
        <v>6</v>
      </c>
      <c r="M159" s="9">
        <v>4.8387096774193547E-2</v>
      </c>
      <c r="N159" s="20">
        <v>3</v>
      </c>
      <c r="O159" s="9">
        <v>2.4193548387096774E-2</v>
      </c>
      <c r="P159" s="20">
        <v>3</v>
      </c>
      <c r="Q159" s="9">
        <v>2.4193548387096774E-2</v>
      </c>
    </row>
    <row r="160" spans="4:17" x14ac:dyDescent="0.25">
      <c r="D160" s="8" t="s">
        <v>407</v>
      </c>
      <c r="E160" s="20">
        <v>2</v>
      </c>
      <c r="F160" s="20">
        <v>2</v>
      </c>
      <c r="G160" s="9">
        <v>1</v>
      </c>
      <c r="H160" s="20">
        <v>1</v>
      </c>
      <c r="I160" s="9">
        <v>0.5</v>
      </c>
      <c r="J160" s="20">
        <v>0</v>
      </c>
      <c r="K160" s="9">
        <v>0</v>
      </c>
      <c r="L160" s="20">
        <v>0</v>
      </c>
      <c r="M160" s="9">
        <v>0</v>
      </c>
      <c r="N160" s="20">
        <v>0</v>
      </c>
      <c r="O160" s="9">
        <v>0</v>
      </c>
      <c r="P160" s="20">
        <v>0</v>
      </c>
      <c r="Q160" s="9">
        <v>0</v>
      </c>
    </row>
    <row r="161" spans="4:17" x14ac:dyDescent="0.25">
      <c r="D161" s="8" t="s">
        <v>408</v>
      </c>
      <c r="E161" s="20">
        <v>2</v>
      </c>
      <c r="F161" s="20">
        <v>1</v>
      </c>
      <c r="G161" s="9">
        <v>0.5</v>
      </c>
      <c r="H161" s="20">
        <v>1</v>
      </c>
      <c r="I161" s="9">
        <v>1</v>
      </c>
      <c r="J161" s="20">
        <v>0</v>
      </c>
      <c r="K161" s="9">
        <v>0</v>
      </c>
      <c r="L161" s="20">
        <v>0</v>
      </c>
      <c r="M161" s="9">
        <v>0</v>
      </c>
      <c r="N161" s="20">
        <v>1</v>
      </c>
      <c r="O161" s="9">
        <v>1</v>
      </c>
      <c r="P161" s="20">
        <v>0</v>
      </c>
      <c r="Q161" s="9">
        <v>0</v>
      </c>
    </row>
    <row r="162" spans="4:17" x14ac:dyDescent="0.25">
      <c r="D162" s="8" t="s">
        <v>409</v>
      </c>
      <c r="E162" s="20">
        <v>136</v>
      </c>
      <c r="F162" s="20">
        <v>117</v>
      </c>
      <c r="G162" s="9">
        <v>0.86029411764705888</v>
      </c>
      <c r="H162" s="20">
        <v>106</v>
      </c>
      <c r="I162" s="9">
        <v>0.90598290598290598</v>
      </c>
      <c r="J162" s="20">
        <v>0</v>
      </c>
      <c r="K162" s="9">
        <v>0</v>
      </c>
      <c r="L162" s="20">
        <v>6</v>
      </c>
      <c r="M162" s="9">
        <v>5.128205128205128E-2</v>
      </c>
      <c r="N162" s="20">
        <v>2</v>
      </c>
      <c r="O162" s="9">
        <v>1.7094017094017096E-2</v>
      </c>
      <c r="P162" s="20">
        <v>3</v>
      </c>
      <c r="Q162" s="9">
        <v>2.564102564102564E-2</v>
      </c>
    </row>
    <row r="163" spans="4:17" x14ac:dyDescent="0.25">
      <c r="D163" s="8" t="s">
        <v>410</v>
      </c>
      <c r="E163" s="20">
        <v>3</v>
      </c>
      <c r="F163" s="20">
        <v>3</v>
      </c>
      <c r="G163" s="9">
        <v>1</v>
      </c>
      <c r="H163" s="20">
        <v>2</v>
      </c>
      <c r="I163" s="9">
        <v>0.66666666666666663</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620</v>
      </c>
      <c r="E166" s="20">
        <v>1</v>
      </c>
      <c r="F166" s="20">
        <v>1</v>
      </c>
      <c r="G166" s="9">
        <v>1</v>
      </c>
      <c r="H166" s="20">
        <v>1</v>
      </c>
      <c r="I166" s="9">
        <v>1</v>
      </c>
      <c r="J166" s="20">
        <v>0</v>
      </c>
      <c r="K166" s="9">
        <v>0</v>
      </c>
      <c r="L166" s="20">
        <v>0</v>
      </c>
      <c r="M166" s="9">
        <v>0</v>
      </c>
      <c r="N166" s="20">
        <v>0</v>
      </c>
      <c r="O166" s="9">
        <v>0</v>
      </c>
      <c r="P166" s="20">
        <v>0</v>
      </c>
      <c r="Q166" s="9">
        <v>0</v>
      </c>
    </row>
    <row r="167" spans="4:17" x14ac:dyDescent="0.25">
      <c r="D167" s="7" t="s">
        <v>461</v>
      </c>
      <c r="E167" s="20">
        <v>10</v>
      </c>
      <c r="F167" s="20">
        <v>8</v>
      </c>
      <c r="G167" s="9">
        <v>0.8</v>
      </c>
      <c r="H167" s="20">
        <v>6</v>
      </c>
      <c r="I167" s="9">
        <v>0.75</v>
      </c>
      <c r="J167" s="20">
        <v>0</v>
      </c>
      <c r="K167" s="9">
        <v>0</v>
      </c>
      <c r="L167" s="20">
        <v>1</v>
      </c>
      <c r="M167" s="9">
        <v>0.125</v>
      </c>
      <c r="N167" s="20">
        <v>0</v>
      </c>
      <c r="O167" s="9">
        <v>0</v>
      </c>
      <c r="P167" s="20">
        <v>0</v>
      </c>
      <c r="Q167" s="9">
        <v>0</v>
      </c>
    </row>
    <row r="168" spans="4:17" x14ac:dyDescent="0.25">
      <c r="D168" s="8" t="s">
        <v>614</v>
      </c>
      <c r="E168" s="20">
        <v>6</v>
      </c>
      <c r="F168" s="20">
        <v>5</v>
      </c>
      <c r="G168" s="9">
        <v>0.83333333333333337</v>
      </c>
      <c r="H168" s="20">
        <v>3</v>
      </c>
      <c r="I168" s="9">
        <v>0.6</v>
      </c>
      <c r="J168" s="20">
        <v>0</v>
      </c>
      <c r="K168" s="9">
        <v>0</v>
      </c>
      <c r="L168" s="20">
        <v>0</v>
      </c>
      <c r="M168" s="9">
        <v>0</v>
      </c>
      <c r="N168" s="20">
        <v>0</v>
      </c>
      <c r="O168" s="9">
        <v>0</v>
      </c>
      <c r="P168" s="20">
        <v>0</v>
      </c>
      <c r="Q168" s="9">
        <v>0</v>
      </c>
    </row>
    <row r="169" spans="4:17" x14ac:dyDescent="0.25">
      <c r="D169" s="8" t="s">
        <v>721</v>
      </c>
      <c r="E169" s="20">
        <v>2</v>
      </c>
      <c r="F169" s="20">
        <v>2</v>
      </c>
      <c r="G169" s="9">
        <v>1</v>
      </c>
      <c r="H169" s="20">
        <v>2</v>
      </c>
      <c r="I169" s="9">
        <v>1</v>
      </c>
      <c r="J169" s="20">
        <v>0</v>
      </c>
      <c r="K169" s="9">
        <v>0</v>
      </c>
      <c r="L169" s="20">
        <v>0</v>
      </c>
      <c r="M169" s="9">
        <v>0</v>
      </c>
      <c r="N169" s="20">
        <v>0</v>
      </c>
      <c r="O169" s="9">
        <v>0</v>
      </c>
      <c r="P169" s="20">
        <v>0</v>
      </c>
      <c r="Q169" s="9">
        <v>0</v>
      </c>
    </row>
    <row r="170" spans="4:17" x14ac:dyDescent="0.25">
      <c r="D170" s="8" t="s">
        <v>462</v>
      </c>
      <c r="E170" s="20">
        <v>2</v>
      </c>
      <c r="F170" s="20">
        <v>1</v>
      </c>
      <c r="G170" s="9">
        <v>0.5</v>
      </c>
      <c r="H170" s="20">
        <v>1</v>
      </c>
      <c r="I170" s="9">
        <v>1</v>
      </c>
      <c r="J170" s="20">
        <v>0</v>
      </c>
      <c r="K170" s="9">
        <v>0</v>
      </c>
      <c r="L170" s="20">
        <v>1</v>
      </c>
      <c r="M170" s="9">
        <v>1</v>
      </c>
      <c r="N170" s="20">
        <v>0</v>
      </c>
      <c r="O170" s="9">
        <v>0</v>
      </c>
      <c r="P170" s="20">
        <v>0</v>
      </c>
      <c r="Q170" s="9">
        <v>0</v>
      </c>
    </row>
    <row r="171" spans="4:17" x14ac:dyDescent="0.25">
      <c r="D171" s="7" t="s">
        <v>465</v>
      </c>
      <c r="E171" s="20">
        <v>52</v>
      </c>
      <c r="F171" s="20">
        <v>47</v>
      </c>
      <c r="G171" s="9">
        <v>0.90384615384615385</v>
      </c>
      <c r="H171" s="20">
        <v>40</v>
      </c>
      <c r="I171" s="9">
        <v>0.85106382978723405</v>
      </c>
      <c r="J171" s="20">
        <v>0</v>
      </c>
      <c r="K171" s="9">
        <v>0</v>
      </c>
      <c r="L171" s="20">
        <v>3</v>
      </c>
      <c r="M171" s="9">
        <v>6.3829787234042548E-2</v>
      </c>
      <c r="N171" s="20">
        <v>0</v>
      </c>
      <c r="O171" s="9">
        <v>0</v>
      </c>
      <c r="P171" s="20">
        <v>1</v>
      </c>
      <c r="Q171" s="9">
        <v>2.1276595744680851E-2</v>
      </c>
    </row>
    <row r="172" spans="4:17" x14ac:dyDescent="0.25">
      <c r="D172" s="8" t="s">
        <v>596</v>
      </c>
      <c r="E172" s="20">
        <v>9</v>
      </c>
      <c r="F172" s="20">
        <v>8</v>
      </c>
      <c r="G172" s="9">
        <v>0.88888888888888884</v>
      </c>
      <c r="H172" s="20">
        <v>6</v>
      </c>
      <c r="I172" s="9">
        <v>0.75</v>
      </c>
      <c r="J172" s="20">
        <v>0</v>
      </c>
      <c r="K172" s="9">
        <v>0</v>
      </c>
      <c r="L172" s="20">
        <v>0</v>
      </c>
      <c r="M172" s="9">
        <v>0</v>
      </c>
      <c r="N172" s="20">
        <v>0</v>
      </c>
      <c r="O172" s="9">
        <v>0</v>
      </c>
      <c r="P172" s="20">
        <v>0</v>
      </c>
      <c r="Q172" s="9">
        <v>0</v>
      </c>
    </row>
    <row r="173" spans="4:17" x14ac:dyDescent="0.25">
      <c r="D173" s="8" t="s">
        <v>598</v>
      </c>
      <c r="E173" s="20">
        <v>28</v>
      </c>
      <c r="F173" s="20">
        <v>27</v>
      </c>
      <c r="G173" s="9">
        <v>0.9642857142857143</v>
      </c>
      <c r="H173" s="20">
        <v>23</v>
      </c>
      <c r="I173" s="9">
        <v>0.85185185185185186</v>
      </c>
      <c r="J173" s="20">
        <v>0</v>
      </c>
      <c r="K173" s="9">
        <v>0</v>
      </c>
      <c r="L173" s="20">
        <v>1</v>
      </c>
      <c r="M173" s="9">
        <v>3.7037037037037035E-2</v>
      </c>
      <c r="N173" s="20">
        <v>0</v>
      </c>
      <c r="O173" s="9">
        <v>0</v>
      </c>
      <c r="P173" s="20">
        <v>0</v>
      </c>
      <c r="Q173" s="9">
        <v>0</v>
      </c>
    </row>
    <row r="174" spans="4:17" x14ac:dyDescent="0.25">
      <c r="D174" s="8" t="s">
        <v>608</v>
      </c>
      <c r="E174" s="20">
        <v>10</v>
      </c>
      <c r="F174" s="20">
        <v>8</v>
      </c>
      <c r="G174" s="9">
        <v>0.8</v>
      </c>
      <c r="H174" s="20">
        <v>7</v>
      </c>
      <c r="I174" s="9">
        <v>0.875</v>
      </c>
      <c r="J174" s="20">
        <v>0</v>
      </c>
      <c r="K174" s="9">
        <v>0</v>
      </c>
      <c r="L174" s="20">
        <v>2</v>
      </c>
      <c r="M174" s="9">
        <v>0.25</v>
      </c>
      <c r="N174" s="20">
        <v>0</v>
      </c>
      <c r="O174" s="9">
        <v>0</v>
      </c>
      <c r="P174" s="20">
        <v>0</v>
      </c>
      <c r="Q174" s="9">
        <v>0</v>
      </c>
    </row>
    <row r="175" spans="4:17" x14ac:dyDescent="0.25">
      <c r="D175" s="8" t="s">
        <v>466</v>
      </c>
      <c r="E175" s="20">
        <v>5</v>
      </c>
      <c r="F175" s="20">
        <v>4</v>
      </c>
      <c r="G175" s="9">
        <v>0.8</v>
      </c>
      <c r="H175" s="20">
        <v>4</v>
      </c>
      <c r="I175" s="9">
        <v>1</v>
      </c>
      <c r="J175" s="20">
        <v>0</v>
      </c>
      <c r="K175" s="9">
        <v>0</v>
      </c>
      <c r="L175" s="20">
        <v>0</v>
      </c>
      <c r="M175" s="9">
        <v>0</v>
      </c>
      <c r="N175" s="20">
        <v>0</v>
      </c>
      <c r="O175" s="9">
        <v>0</v>
      </c>
      <c r="P175" s="20">
        <v>1</v>
      </c>
      <c r="Q175" s="9">
        <v>0.25</v>
      </c>
    </row>
    <row r="176" spans="4:17" x14ac:dyDescent="0.25">
      <c r="D176" s="7" t="s">
        <v>468</v>
      </c>
      <c r="E176" s="20">
        <v>96</v>
      </c>
      <c r="F176" s="20">
        <v>87</v>
      </c>
      <c r="G176" s="9">
        <v>0.90625</v>
      </c>
      <c r="H176" s="20">
        <v>76</v>
      </c>
      <c r="I176" s="9">
        <v>0.87356321839080464</v>
      </c>
      <c r="J176" s="20">
        <v>0</v>
      </c>
      <c r="K176" s="9">
        <v>0</v>
      </c>
      <c r="L176" s="20">
        <v>3</v>
      </c>
      <c r="M176" s="9">
        <v>3.4482758620689655E-2</v>
      </c>
      <c r="N176" s="20">
        <v>1</v>
      </c>
      <c r="O176" s="9">
        <v>1.1494252873563218E-2</v>
      </c>
      <c r="P176" s="20">
        <v>0</v>
      </c>
      <c r="Q176" s="9">
        <v>0</v>
      </c>
    </row>
    <row r="177" spans="4:17" x14ac:dyDescent="0.25">
      <c r="D177" s="8" t="s">
        <v>597</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602</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613</v>
      </c>
      <c r="E179" s="20">
        <v>81</v>
      </c>
      <c r="F179" s="20">
        <v>74</v>
      </c>
      <c r="G179" s="9">
        <v>0.9135802469135802</v>
      </c>
      <c r="H179" s="20">
        <v>64</v>
      </c>
      <c r="I179" s="9">
        <v>0.86486486486486491</v>
      </c>
      <c r="J179" s="20">
        <v>0</v>
      </c>
      <c r="K179" s="9">
        <v>0</v>
      </c>
      <c r="L179" s="20">
        <v>2</v>
      </c>
      <c r="M179" s="9">
        <v>2.7027027027027029E-2</v>
      </c>
      <c r="N179" s="20">
        <v>1</v>
      </c>
      <c r="O179" s="9">
        <v>1.3513513513513514E-2</v>
      </c>
      <c r="P179" s="20">
        <v>0</v>
      </c>
      <c r="Q179" s="9">
        <v>0</v>
      </c>
    </row>
    <row r="180" spans="4:17" x14ac:dyDescent="0.25">
      <c r="D180" s="8" t="s">
        <v>615</v>
      </c>
      <c r="E180" s="20">
        <v>12</v>
      </c>
      <c r="F180" s="20">
        <v>11</v>
      </c>
      <c r="G180" s="9">
        <v>0.91666666666666663</v>
      </c>
      <c r="H180" s="20">
        <v>10</v>
      </c>
      <c r="I180" s="9">
        <v>0.90909090909090906</v>
      </c>
      <c r="J180" s="20">
        <v>0</v>
      </c>
      <c r="K180" s="9">
        <v>0</v>
      </c>
      <c r="L180" s="20">
        <v>1</v>
      </c>
      <c r="M180" s="9">
        <v>9.0909090909090912E-2</v>
      </c>
      <c r="N180" s="20">
        <v>0</v>
      </c>
      <c r="O180" s="9">
        <v>0</v>
      </c>
      <c r="P180" s="20">
        <v>0</v>
      </c>
      <c r="Q180" s="9">
        <v>0</v>
      </c>
    </row>
    <row r="181" spans="4:17" x14ac:dyDescent="0.25">
      <c r="D181" s="8" t="s">
        <v>469</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471</v>
      </c>
      <c r="E182" s="20">
        <v>2</v>
      </c>
      <c r="F182" s="20">
        <v>1</v>
      </c>
      <c r="G182" s="9">
        <v>0.5</v>
      </c>
      <c r="H182" s="20">
        <v>1</v>
      </c>
      <c r="I182" s="9">
        <v>1</v>
      </c>
      <c r="J182" s="20">
        <v>0</v>
      </c>
      <c r="K182" s="9">
        <v>0</v>
      </c>
      <c r="L182" s="20">
        <v>0</v>
      </c>
      <c r="M182" s="9">
        <v>0</v>
      </c>
      <c r="N182" s="20">
        <v>0</v>
      </c>
      <c r="O182" s="9">
        <v>0</v>
      </c>
      <c r="P182" s="20">
        <v>0</v>
      </c>
      <c r="Q182" s="9">
        <v>0</v>
      </c>
    </row>
    <row r="183" spans="4:17" x14ac:dyDescent="0.25">
      <c r="D183" s="7" t="s">
        <v>459</v>
      </c>
      <c r="E183" s="20">
        <v>8</v>
      </c>
      <c r="F183" s="20">
        <v>8</v>
      </c>
      <c r="G183" s="9">
        <v>1</v>
      </c>
      <c r="H183" s="20">
        <v>8</v>
      </c>
      <c r="I183" s="9">
        <v>1</v>
      </c>
      <c r="J183" s="20">
        <v>0</v>
      </c>
      <c r="K183" s="9">
        <v>0</v>
      </c>
      <c r="L183" s="20">
        <v>0</v>
      </c>
      <c r="M183" s="9">
        <v>0</v>
      </c>
      <c r="N183" s="20">
        <v>0</v>
      </c>
      <c r="O183" s="9">
        <v>0</v>
      </c>
      <c r="P183" s="20">
        <v>0</v>
      </c>
      <c r="Q183" s="9">
        <v>0</v>
      </c>
    </row>
    <row r="184" spans="4:17" x14ac:dyDescent="0.25">
      <c r="D184" s="8" t="s">
        <v>460</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605</v>
      </c>
      <c r="E185" s="20">
        <v>4</v>
      </c>
      <c r="F185" s="20">
        <v>4</v>
      </c>
      <c r="G185" s="9">
        <v>1</v>
      </c>
      <c r="H185" s="20">
        <v>4</v>
      </c>
      <c r="I185" s="9">
        <v>1</v>
      </c>
      <c r="J185" s="20">
        <v>0</v>
      </c>
      <c r="K185" s="9">
        <v>0</v>
      </c>
      <c r="L185" s="20">
        <v>0</v>
      </c>
      <c r="M185" s="9">
        <v>0</v>
      </c>
      <c r="N185" s="20">
        <v>0</v>
      </c>
      <c r="O185" s="9">
        <v>0</v>
      </c>
      <c r="P185" s="20">
        <v>0</v>
      </c>
      <c r="Q185" s="9">
        <v>0</v>
      </c>
    </row>
    <row r="186" spans="4:17" x14ac:dyDescent="0.25">
      <c r="D186" s="8" t="s">
        <v>610</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616</v>
      </c>
      <c r="E187" s="20">
        <v>1</v>
      </c>
      <c r="F187" s="20">
        <v>1</v>
      </c>
      <c r="G187" s="9">
        <v>1</v>
      </c>
      <c r="H187" s="20">
        <v>1</v>
      </c>
      <c r="I187" s="9">
        <v>1</v>
      </c>
      <c r="J187" s="20">
        <v>0</v>
      </c>
      <c r="K187" s="9">
        <v>0</v>
      </c>
      <c r="L187" s="20">
        <v>0</v>
      </c>
      <c r="M187" s="9">
        <v>0</v>
      </c>
      <c r="N187" s="20">
        <v>0</v>
      </c>
      <c r="O187" s="9">
        <v>0</v>
      </c>
      <c r="P187" s="20">
        <v>0</v>
      </c>
      <c r="Q187" s="9">
        <v>0</v>
      </c>
    </row>
    <row r="188" spans="4:17" x14ac:dyDescent="0.25">
      <c r="D188" s="8" t="s">
        <v>621</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624</v>
      </c>
      <c r="E189" s="20">
        <v>2</v>
      </c>
      <c r="F189" s="20">
        <v>2</v>
      </c>
      <c r="G189" s="9">
        <v>1</v>
      </c>
      <c r="H189" s="20">
        <v>2</v>
      </c>
      <c r="I189" s="9">
        <v>1</v>
      </c>
      <c r="J189" s="20">
        <v>0</v>
      </c>
      <c r="K189" s="9">
        <v>0</v>
      </c>
      <c r="L189" s="20">
        <v>0</v>
      </c>
      <c r="M189" s="9">
        <v>0</v>
      </c>
      <c r="N189" s="20">
        <v>0</v>
      </c>
      <c r="O189" s="9">
        <v>0</v>
      </c>
      <c r="P189" s="20">
        <v>0</v>
      </c>
      <c r="Q189" s="9">
        <v>0</v>
      </c>
    </row>
    <row r="190" spans="4:17" x14ac:dyDescent="0.25">
      <c r="D190" s="7" t="s">
        <v>458</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720</v>
      </c>
      <c r="E191" s="20">
        <v>3</v>
      </c>
      <c r="F191" s="20">
        <v>3</v>
      </c>
      <c r="G191" s="9">
        <v>1</v>
      </c>
      <c r="H191" s="20">
        <v>3</v>
      </c>
      <c r="I191" s="9">
        <v>1</v>
      </c>
      <c r="J191" s="20">
        <v>0</v>
      </c>
      <c r="K191" s="9">
        <v>0</v>
      </c>
      <c r="L191" s="20">
        <v>0</v>
      </c>
      <c r="M191" s="9">
        <v>0</v>
      </c>
      <c r="N191" s="20">
        <v>0</v>
      </c>
      <c r="O191" s="9">
        <v>0</v>
      </c>
      <c r="P191" s="20">
        <v>0</v>
      </c>
      <c r="Q191" s="9">
        <v>0</v>
      </c>
    </row>
    <row r="192" spans="4:17" x14ac:dyDescent="0.25">
      <c r="D192" s="8" t="s">
        <v>606</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623</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604</v>
      </c>
      <c r="E194" s="20">
        <v>33</v>
      </c>
      <c r="F194" s="20">
        <v>32</v>
      </c>
      <c r="G194" s="9">
        <v>0.96969696969696972</v>
      </c>
      <c r="H194" s="20">
        <v>30</v>
      </c>
      <c r="I194" s="9">
        <v>0.9375</v>
      </c>
      <c r="J194" s="20">
        <v>0</v>
      </c>
      <c r="K194" s="9">
        <v>0</v>
      </c>
      <c r="L194" s="20">
        <v>1</v>
      </c>
      <c r="M194" s="9">
        <v>3.125E-2</v>
      </c>
      <c r="N194" s="20">
        <v>0</v>
      </c>
      <c r="O194" s="9">
        <v>0</v>
      </c>
      <c r="P194" s="20">
        <v>0</v>
      </c>
      <c r="Q194" s="9">
        <v>0</v>
      </c>
    </row>
    <row r="195" spans="4:17" x14ac:dyDescent="0.25">
      <c r="D195" s="8" t="s">
        <v>607</v>
      </c>
      <c r="E195" s="20">
        <v>14</v>
      </c>
      <c r="F195" s="20">
        <v>14</v>
      </c>
      <c r="G195" s="9">
        <v>1</v>
      </c>
      <c r="H195" s="20">
        <v>13</v>
      </c>
      <c r="I195" s="9">
        <v>0.9285714285714286</v>
      </c>
      <c r="J195" s="20">
        <v>0</v>
      </c>
      <c r="K195" s="9">
        <v>0</v>
      </c>
      <c r="L195" s="20">
        <v>0</v>
      </c>
      <c r="M195" s="9">
        <v>0</v>
      </c>
      <c r="N195" s="20">
        <v>0</v>
      </c>
      <c r="O195" s="9">
        <v>0</v>
      </c>
      <c r="P195" s="20">
        <v>0</v>
      </c>
      <c r="Q195" s="9">
        <v>0</v>
      </c>
    </row>
    <row r="196" spans="4:17" x14ac:dyDescent="0.25">
      <c r="D196" s="8" t="s">
        <v>618</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619</v>
      </c>
      <c r="E197" s="20">
        <v>4</v>
      </c>
      <c r="F197" s="20">
        <v>4</v>
      </c>
      <c r="G197" s="9">
        <v>1</v>
      </c>
      <c r="H197" s="20">
        <v>4</v>
      </c>
      <c r="I197" s="9">
        <v>1</v>
      </c>
      <c r="J197" s="20">
        <v>0</v>
      </c>
      <c r="K197" s="9">
        <v>0</v>
      </c>
      <c r="L197" s="20">
        <v>0</v>
      </c>
      <c r="M197" s="9">
        <v>0</v>
      </c>
      <c r="N197" s="20">
        <v>0</v>
      </c>
      <c r="O197" s="9">
        <v>0</v>
      </c>
      <c r="P197" s="20">
        <v>0</v>
      </c>
      <c r="Q197" s="9">
        <v>0</v>
      </c>
    </row>
    <row r="198" spans="4:17" x14ac:dyDescent="0.25">
      <c r="D198" s="8" t="s">
        <v>622</v>
      </c>
      <c r="E198" s="20">
        <v>13</v>
      </c>
      <c r="F198" s="20">
        <v>12</v>
      </c>
      <c r="G198" s="9">
        <v>0.92307692307692313</v>
      </c>
      <c r="H198" s="20">
        <v>11</v>
      </c>
      <c r="I198" s="9">
        <v>0.91666666666666663</v>
      </c>
      <c r="J198" s="20">
        <v>0</v>
      </c>
      <c r="K198" s="9">
        <v>0</v>
      </c>
      <c r="L198" s="20">
        <v>1</v>
      </c>
      <c r="M198" s="9">
        <v>8.3333333333333329E-2</v>
      </c>
      <c r="N198" s="20">
        <v>0</v>
      </c>
      <c r="O198" s="9">
        <v>0</v>
      </c>
      <c r="P198" s="20">
        <v>0</v>
      </c>
      <c r="Q198" s="9">
        <v>0</v>
      </c>
    </row>
    <row r="199" spans="4:17" x14ac:dyDescent="0.25">
      <c r="D199" s="8" t="s">
        <v>750</v>
      </c>
      <c r="E199" s="20">
        <v>2</v>
      </c>
      <c r="F199" s="20">
        <v>2</v>
      </c>
      <c r="G199" s="9">
        <v>1</v>
      </c>
      <c r="H199" s="20">
        <v>2</v>
      </c>
      <c r="I199" s="9">
        <v>1</v>
      </c>
      <c r="J199" s="20">
        <v>0</v>
      </c>
      <c r="K199" s="9">
        <v>0</v>
      </c>
      <c r="L199" s="20">
        <v>0</v>
      </c>
      <c r="M199" s="9">
        <v>0</v>
      </c>
      <c r="N199" s="20">
        <v>0</v>
      </c>
      <c r="O199" s="9">
        <v>0</v>
      </c>
      <c r="P199" s="20">
        <v>0</v>
      </c>
      <c r="Q199" s="9">
        <v>0</v>
      </c>
    </row>
    <row r="200" spans="4:17" x14ac:dyDescent="0.25">
      <c r="D200" s="7" t="s">
        <v>599</v>
      </c>
      <c r="E200" s="20">
        <v>9</v>
      </c>
      <c r="F200" s="20">
        <v>9</v>
      </c>
      <c r="G200" s="9">
        <v>1</v>
      </c>
      <c r="H200" s="20">
        <v>9</v>
      </c>
      <c r="I200" s="9">
        <v>1</v>
      </c>
      <c r="J200" s="20">
        <v>0</v>
      </c>
      <c r="K200" s="9">
        <v>0</v>
      </c>
      <c r="L200" s="20">
        <v>0</v>
      </c>
      <c r="M200" s="9">
        <v>0</v>
      </c>
      <c r="N200" s="20">
        <v>0</v>
      </c>
      <c r="O200" s="9">
        <v>0</v>
      </c>
      <c r="P200" s="20">
        <v>0</v>
      </c>
      <c r="Q200" s="9">
        <v>0</v>
      </c>
    </row>
    <row r="201" spans="4:17" x14ac:dyDescent="0.25">
      <c r="D201" s="8" t="s">
        <v>600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601</v>
      </c>
      <c r="E202" s="20">
        <v>1</v>
      </c>
      <c r="F202" s="20">
        <v>1</v>
      </c>
      <c r="G202" s="9">
        <v>1</v>
      </c>
      <c r="H202" s="20">
        <v>1</v>
      </c>
      <c r="I202" s="9">
        <v>1</v>
      </c>
      <c r="J202" s="20">
        <v>0</v>
      </c>
      <c r="K202" s="9">
        <v>0</v>
      </c>
      <c r="L202" s="20">
        <v>0</v>
      </c>
      <c r="M202" s="9">
        <v>0</v>
      </c>
      <c r="N202" s="20">
        <v>0</v>
      </c>
      <c r="O202" s="9">
        <v>0</v>
      </c>
      <c r="P202" s="20">
        <v>0</v>
      </c>
      <c r="Q202" s="9">
        <v>0</v>
      </c>
    </row>
    <row r="203" spans="4:17" x14ac:dyDescent="0.25">
      <c r="D203" s="8" t="s">
        <v>603</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609</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617</v>
      </c>
      <c r="E205" s="20">
        <v>7</v>
      </c>
      <c r="F205" s="20">
        <v>7</v>
      </c>
      <c r="G205" s="9">
        <v>1</v>
      </c>
      <c r="H205" s="20">
        <v>7</v>
      </c>
      <c r="I205" s="9">
        <v>1</v>
      </c>
      <c r="J205" s="20">
        <v>0</v>
      </c>
      <c r="K205" s="9">
        <v>0</v>
      </c>
      <c r="L205" s="20">
        <v>0</v>
      </c>
      <c r="M205" s="9">
        <v>0</v>
      </c>
      <c r="N205" s="20">
        <v>0</v>
      </c>
      <c r="O205" s="9">
        <v>0</v>
      </c>
      <c r="P205" s="20">
        <v>0</v>
      </c>
      <c r="Q205" s="9">
        <v>0</v>
      </c>
    </row>
    <row r="206" spans="4:17" x14ac:dyDescent="0.25">
      <c r="D206" s="7" t="s">
        <v>463</v>
      </c>
      <c r="E206" s="20">
        <v>102</v>
      </c>
      <c r="F206" s="20">
        <v>89</v>
      </c>
      <c r="G206" s="9">
        <v>0.87254901960784315</v>
      </c>
      <c r="H206" s="20">
        <v>82</v>
      </c>
      <c r="I206" s="9">
        <v>0.9213483146067416</v>
      </c>
      <c r="J206" s="20">
        <v>0</v>
      </c>
      <c r="K206" s="9">
        <v>0</v>
      </c>
      <c r="L206" s="20">
        <v>8</v>
      </c>
      <c r="M206" s="9">
        <v>8.98876404494382E-2</v>
      </c>
      <c r="N206" s="20">
        <v>0</v>
      </c>
      <c r="O206" s="9">
        <v>0</v>
      </c>
      <c r="P206" s="20">
        <v>1</v>
      </c>
      <c r="Q206" s="9">
        <v>1.1235955056179775E-2</v>
      </c>
    </row>
    <row r="207" spans="4:17" x14ac:dyDescent="0.25">
      <c r="D207" s="8" t="s">
        <v>595</v>
      </c>
      <c r="E207" s="20">
        <v>1</v>
      </c>
      <c r="F207" s="20">
        <v>1</v>
      </c>
      <c r="G207" s="9">
        <v>1</v>
      </c>
      <c r="H207" s="20">
        <v>1</v>
      </c>
      <c r="I207" s="9">
        <v>1</v>
      </c>
      <c r="J207" s="20">
        <v>0</v>
      </c>
      <c r="K207" s="9">
        <v>0</v>
      </c>
      <c r="L207" s="20">
        <v>0</v>
      </c>
      <c r="M207" s="9">
        <v>0</v>
      </c>
      <c r="N207" s="20">
        <v>0</v>
      </c>
      <c r="O207" s="9">
        <v>0</v>
      </c>
      <c r="P207" s="20">
        <v>0</v>
      </c>
      <c r="Q207" s="9">
        <v>0</v>
      </c>
    </row>
    <row r="208" spans="4:17" x14ac:dyDescent="0.25">
      <c r="D208" s="8" t="s">
        <v>464</v>
      </c>
      <c r="E208" s="20">
        <v>46</v>
      </c>
      <c r="F208" s="20">
        <v>39</v>
      </c>
      <c r="G208" s="9">
        <v>0.84782608695652173</v>
      </c>
      <c r="H208" s="20">
        <v>36</v>
      </c>
      <c r="I208" s="9">
        <v>0.92307692307692313</v>
      </c>
      <c r="J208" s="20">
        <v>0</v>
      </c>
      <c r="K208" s="9">
        <v>0</v>
      </c>
      <c r="L208" s="20">
        <v>4</v>
      </c>
      <c r="M208" s="9">
        <v>0.10256410256410256</v>
      </c>
      <c r="N208" s="20">
        <v>0</v>
      </c>
      <c r="O208" s="9">
        <v>0</v>
      </c>
      <c r="P208" s="20">
        <v>0</v>
      </c>
      <c r="Q208" s="9">
        <v>0</v>
      </c>
    </row>
    <row r="209" spans="4:17" x14ac:dyDescent="0.25">
      <c r="D209" s="8" t="s">
        <v>611</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612</v>
      </c>
      <c r="E210" s="20">
        <v>3</v>
      </c>
      <c r="F210" s="20">
        <v>3</v>
      </c>
      <c r="G210" s="9">
        <v>1</v>
      </c>
      <c r="H210" s="20">
        <v>3</v>
      </c>
      <c r="I210" s="9">
        <v>1</v>
      </c>
      <c r="J210" s="20">
        <v>0</v>
      </c>
      <c r="K210" s="9">
        <v>0</v>
      </c>
      <c r="L210" s="20">
        <v>0</v>
      </c>
      <c r="M210" s="9">
        <v>0</v>
      </c>
      <c r="N210" s="20">
        <v>0</v>
      </c>
      <c r="O210" s="9">
        <v>0</v>
      </c>
      <c r="P210" s="20">
        <v>0</v>
      </c>
      <c r="Q210" s="9">
        <v>0</v>
      </c>
    </row>
    <row r="211" spans="4:17" x14ac:dyDescent="0.25">
      <c r="D211" s="8" t="s">
        <v>467</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470</v>
      </c>
      <c r="E212" s="20">
        <v>52</v>
      </c>
      <c r="F212" s="20">
        <v>46</v>
      </c>
      <c r="G212" s="9">
        <v>0.88461538461538458</v>
      </c>
      <c r="H212" s="20">
        <v>42</v>
      </c>
      <c r="I212" s="9">
        <v>0.91304347826086951</v>
      </c>
      <c r="J212" s="20">
        <v>0</v>
      </c>
      <c r="K212" s="9">
        <v>0</v>
      </c>
      <c r="L212" s="20">
        <v>4</v>
      </c>
      <c r="M212" s="9">
        <v>8.6956521739130432E-2</v>
      </c>
      <c r="N212" s="20">
        <v>0</v>
      </c>
      <c r="O212" s="9">
        <v>0</v>
      </c>
      <c r="P212" s="20">
        <v>1</v>
      </c>
      <c r="Q212" s="9">
        <v>2.1739130434782608E-2</v>
      </c>
    </row>
    <row r="213" spans="4:17" x14ac:dyDescent="0.25">
      <c r="D213" s="6" t="s">
        <v>472</v>
      </c>
      <c r="E213" s="20">
        <v>847</v>
      </c>
      <c r="F213" s="20">
        <v>704</v>
      </c>
      <c r="G213" s="9">
        <v>0.83116883116883122</v>
      </c>
      <c r="H213" s="20">
        <v>590</v>
      </c>
      <c r="I213" s="9">
        <v>0.83806818181818177</v>
      </c>
      <c r="J213" s="20">
        <v>0</v>
      </c>
      <c r="K213" s="9">
        <v>0</v>
      </c>
      <c r="L213" s="20">
        <v>33</v>
      </c>
      <c r="M213" s="9">
        <v>4.6875E-2</v>
      </c>
      <c r="N213" s="20">
        <v>1</v>
      </c>
      <c r="O213" s="9">
        <v>1.4204545454545455E-3</v>
      </c>
      <c r="P213" s="20">
        <v>21</v>
      </c>
      <c r="Q213" s="9">
        <v>2.9829545454545456E-2</v>
      </c>
    </row>
    <row r="214" spans="4:17" x14ac:dyDescent="0.25">
      <c r="D214" s="7" t="s">
        <v>477</v>
      </c>
      <c r="E214" s="20">
        <v>182</v>
      </c>
      <c r="F214" s="20">
        <v>156</v>
      </c>
      <c r="G214" s="9">
        <v>0.8571428571428571</v>
      </c>
      <c r="H214" s="20">
        <v>137</v>
      </c>
      <c r="I214" s="9">
        <v>0.87820512820512819</v>
      </c>
      <c r="J214" s="20">
        <v>0</v>
      </c>
      <c r="K214" s="9">
        <v>0</v>
      </c>
      <c r="L214" s="20">
        <v>5</v>
      </c>
      <c r="M214" s="9">
        <v>3.2051282051282048E-2</v>
      </c>
      <c r="N214" s="20">
        <v>0</v>
      </c>
      <c r="O214" s="9">
        <v>0</v>
      </c>
      <c r="P214" s="20">
        <v>5</v>
      </c>
      <c r="Q214" s="9">
        <v>3.2051282051282048E-2</v>
      </c>
    </row>
    <row r="215" spans="4:17" x14ac:dyDescent="0.25">
      <c r="D215" s="8" t="s">
        <v>626</v>
      </c>
      <c r="E215" s="20">
        <v>3</v>
      </c>
      <c r="F215" s="20">
        <v>3</v>
      </c>
      <c r="G215" s="9">
        <v>1</v>
      </c>
      <c r="H215" s="20">
        <v>2</v>
      </c>
      <c r="I215" s="9">
        <v>0.66666666666666663</v>
      </c>
      <c r="J215" s="20">
        <v>0</v>
      </c>
      <c r="K215" s="9">
        <v>0</v>
      </c>
      <c r="L215" s="20">
        <v>0</v>
      </c>
      <c r="M215" s="9">
        <v>0</v>
      </c>
      <c r="N215" s="20">
        <v>0</v>
      </c>
      <c r="O215" s="9">
        <v>0</v>
      </c>
      <c r="P215" s="20">
        <v>0</v>
      </c>
      <c r="Q215" s="9">
        <v>0</v>
      </c>
    </row>
    <row r="216" spans="4:17" x14ac:dyDescent="0.25">
      <c r="D216" s="8" t="s">
        <v>628</v>
      </c>
      <c r="E216" s="20">
        <v>4</v>
      </c>
      <c r="F216" s="20">
        <v>4</v>
      </c>
      <c r="G216" s="9">
        <v>1</v>
      </c>
      <c r="H216" s="20">
        <v>4</v>
      </c>
      <c r="I216" s="9">
        <v>1</v>
      </c>
      <c r="J216" s="20">
        <v>0</v>
      </c>
      <c r="K216" s="9">
        <v>0</v>
      </c>
      <c r="L216" s="20">
        <v>0</v>
      </c>
      <c r="M216" s="9">
        <v>0</v>
      </c>
      <c r="N216" s="20">
        <v>0</v>
      </c>
      <c r="O216" s="9">
        <v>0</v>
      </c>
      <c r="P216" s="20">
        <v>0</v>
      </c>
      <c r="Q216" s="9">
        <v>0</v>
      </c>
    </row>
    <row r="217" spans="4:17" x14ac:dyDescent="0.25">
      <c r="D217" s="8" t="s">
        <v>478</v>
      </c>
      <c r="E217" s="20">
        <v>22</v>
      </c>
      <c r="F217" s="20">
        <v>21</v>
      </c>
      <c r="G217" s="9">
        <v>0.95454545454545459</v>
      </c>
      <c r="H217" s="20">
        <v>19</v>
      </c>
      <c r="I217" s="9">
        <v>0.90476190476190477</v>
      </c>
      <c r="J217" s="20">
        <v>0</v>
      </c>
      <c r="K217" s="9">
        <v>0</v>
      </c>
      <c r="L217" s="20">
        <v>0</v>
      </c>
      <c r="M217" s="9">
        <v>0</v>
      </c>
      <c r="N217" s="20">
        <v>0</v>
      </c>
      <c r="O217" s="9">
        <v>0</v>
      </c>
      <c r="P217" s="20">
        <v>0</v>
      </c>
      <c r="Q217" s="9">
        <v>0</v>
      </c>
    </row>
    <row r="218" spans="4:17" x14ac:dyDescent="0.25">
      <c r="D218" s="8" t="s">
        <v>634</v>
      </c>
      <c r="E218" s="20">
        <v>67</v>
      </c>
      <c r="F218" s="20">
        <v>62</v>
      </c>
      <c r="G218" s="9">
        <v>0.92537313432835822</v>
      </c>
      <c r="H218" s="20">
        <v>61</v>
      </c>
      <c r="I218" s="9">
        <v>0.9838709677419355</v>
      </c>
      <c r="J218" s="20">
        <v>0</v>
      </c>
      <c r="K218" s="9">
        <v>0</v>
      </c>
      <c r="L218" s="20">
        <v>2</v>
      </c>
      <c r="M218" s="9">
        <v>3.2258064516129031E-2</v>
      </c>
      <c r="N218" s="20">
        <v>0</v>
      </c>
      <c r="O218" s="9">
        <v>0</v>
      </c>
      <c r="P218" s="20">
        <v>1</v>
      </c>
      <c r="Q218" s="9">
        <v>1.6129032258064516E-2</v>
      </c>
    </row>
    <row r="219" spans="4:17" x14ac:dyDescent="0.25">
      <c r="D219" s="8" t="s">
        <v>482</v>
      </c>
      <c r="E219" s="20">
        <v>7</v>
      </c>
      <c r="F219" s="20">
        <v>7</v>
      </c>
      <c r="G219" s="9">
        <v>1</v>
      </c>
      <c r="H219" s="20">
        <v>6</v>
      </c>
      <c r="I219" s="9">
        <v>0.8571428571428571</v>
      </c>
      <c r="J219" s="20">
        <v>0</v>
      </c>
      <c r="K219" s="9">
        <v>0</v>
      </c>
      <c r="L219" s="20">
        <v>0</v>
      </c>
      <c r="M219" s="9">
        <v>0</v>
      </c>
      <c r="N219" s="20">
        <v>0</v>
      </c>
      <c r="O219" s="9">
        <v>0</v>
      </c>
      <c r="P219" s="20">
        <v>0</v>
      </c>
      <c r="Q219" s="9">
        <v>0</v>
      </c>
    </row>
    <row r="220" spans="4:17" x14ac:dyDescent="0.25">
      <c r="D220" s="8" t="s">
        <v>638</v>
      </c>
      <c r="E220" s="20">
        <v>2</v>
      </c>
      <c r="F220" s="20">
        <v>2</v>
      </c>
      <c r="G220" s="9">
        <v>1</v>
      </c>
      <c r="H220" s="20">
        <v>2</v>
      </c>
      <c r="I220" s="9">
        <v>1</v>
      </c>
      <c r="J220" s="20">
        <v>0</v>
      </c>
      <c r="K220" s="9">
        <v>0</v>
      </c>
      <c r="L220" s="20">
        <v>0</v>
      </c>
      <c r="M220" s="9">
        <v>0</v>
      </c>
      <c r="N220" s="20">
        <v>0</v>
      </c>
      <c r="O220" s="9">
        <v>0</v>
      </c>
      <c r="P220" s="20">
        <v>0</v>
      </c>
      <c r="Q220" s="9">
        <v>0</v>
      </c>
    </row>
    <row r="221" spans="4:17" x14ac:dyDescent="0.25">
      <c r="D221" s="8" t="s">
        <v>492</v>
      </c>
      <c r="E221" s="20">
        <v>66</v>
      </c>
      <c r="F221" s="20">
        <v>57</v>
      </c>
      <c r="G221" s="9">
        <v>0.86363636363636365</v>
      </c>
      <c r="H221" s="20">
        <v>43</v>
      </c>
      <c r="I221" s="9">
        <v>0.75438596491228072</v>
      </c>
      <c r="J221" s="20">
        <v>0</v>
      </c>
      <c r="K221" s="9">
        <v>0</v>
      </c>
      <c r="L221" s="20">
        <v>3</v>
      </c>
      <c r="M221" s="9">
        <v>5.2631578947368418E-2</v>
      </c>
      <c r="N221" s="20">
        <v>0</v>
      </c>
      <c r="O221" s="9">
        <v>0</v>
      </c>
      <c r="P221" s="20">
        <v>3</v>
      </c>
      <c r="Q221" s="9">
        <v>5.2631578947368418E-2</v>
      </c>
    </row>
    <row r="222" spans="4:17" x14ac:dyDescent="0.25">
      <c r="D222" s="8" t="s">
        <v>754</v>
      </c>
      <c r="E222" s="20">
        <v>11</v>
      </c>
      <c r="F222" s="20"/>
      <c r="G222" s="9">
        <v>0</v>
      </c>
      <c r="H222" s="20"/>
      <c r="I222" s="9">
        <v>0</v>
      </c>
      <c r="J222" s="20"/>
      <c r="K222" s="9">
        <v>0</v>
      </c>
      <c r="L222" s="20"/>
      <c r="M222" s="9">
        <v>0</v>
      </c>
      <c r="N222" s="20"/>
      <c r="O222" s="9">
        <v>0</v>
      </c>
      <c r="P222" s="20">
        <v>1</v>
      </c>
      <c r="Q222" s="9">
        <v>0</v>
      </c>
    </row>
    <row r="223" spans="4:17" x14ac:dyDescent="0.25">
      <c r="D223" s="7" t="s">
        <v>485</v>
      </c>
      <c r="E223" s="20">
        <v>58</v>
      </c>
      <c r="F223" s="20">
        <v>54</v>
      </c>
      <c r="G223" s="9">
        <v>0.93103448275862066</v>
      </c>
      <c r="H223" s="20">
        <v>48</v>
      </c>
      <c r="I223" s="9">
        <v>0.88888888888888884</v>
      </c>
      <c r="J223" s="20">
        <v>0</v>
      </c>
      <c r="K223" s="9">
        <v>0</v>
      </c>
      <c r="L223" s="20">
        <v>1</v>
      </c>
      <c r="M223" s="9">
        <v>1.8518518518518517E-2</v>
      </c>
      <c r="N223" s="20">
        <v>0</v>
      </c>
      <c r="O223" s="9">
        <v>0</v>
      </c>
      <c r="P223" s="20">
        <v>0</v>
      </c>
      <c r="Q223" s="9">
        <v>0</v>
      </c>
    </row>
    <row r="224" spans="4:17" x14ac:dyDescent="0.25">
      <c r="D224" s="8" t="s">
        <v>629</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631</v>
      </c>
      <c r="E225" s="20">
        <v>5</v>
      </c>
      <c r="F225" s="20">
        <v>3</v>
      </c>
      <c r="G225" s="9">
        <v>0.6</v>
      </c>
      <c r="H225" s="20">
        <v>2</v>
      </c>
      <c r="I225" s="9">
        <v>0.66666666666666663</v>
      </c>
      <c r="J225" s="20">
        <v>0</v>
      </c>
      <c r="K225" s="9">
        <v>0</v>
      </c>
      <c r="L225" s="20">
        <v>0</v>
      </c>
      <c r="M225" s="9">
        <v>0</v>
      </c>
      <c r="N225" s="20">
        <v>0</v>
      </c>
      <c r="O225" s="9">
        <v>0</v>
      </c>
      <c r="P225" s="20">
        <v>0</v>
      </c>
      <c r="Q225" s="9">
        <v>0</v>
      </c>
    </row>
    <row r="226" spans="4:17" x14ac:dyDescent="0.25">
      <c r="D226" s="8" t="s">
        <v>632</v>
      </c>
      <c r="E226" s="20">
        <v>41</v>
      </c>
      <c r="F226" s="20">
        <v>39</v>
      </c>
      <c r="G226" s="9">
        <v>0.95121951219512191</v>
      </c>
      <c r="H226" s="20">
        <v>36</v>
      </c>
      <c r="I226" s="9">
        <v>0.92307692307692313</v>
      </c>
      <c r="J226" s="20">
        <v>0</v>
      </c>
      <c r="K226" s="9">
        <v>0</v>
      </c>
      <c r="L226" s="20">
        <v>1</v>
      </c>
      <c r="M226" s="9">
        <v>2.564102564102564E-2</v>
      </c>
      <c r="N226" s="20">
        <v>0</v>
      </c>
      <c r="O226" s="9">
        <v>0</v>
      </c>
      <c r="P226" s="20">
        <v>0</v>
      </c>
      <c r="Q226" s="9">
        <v>0</v>
      </c>
    </row>
    <row r="227" spans="4:17" x14ac:dyDescent="0.25">
      <c r="D227" s="8" t="s">
        <v>633</v>
      </c>
      <c r="E227" s="20">
        <v>2</v>
      </c>
      <c r="F227" s="20">
        <v>2</v>
      </c>
      <c r="G227" s="9">
        <v>1</v>
      </c>
      <c r="H227" s="20">
        <v>2</v>
      </c>
      <c r="I227" s="9">
        <v>1</v>
      </c>
      <c r="J227" s="20">
        <v>0</v>
      </c>
      <c r="K227" s="9">
        <v>0</v>
      </c>
      <c r="L227" s="20">
        <v>0</v>
      </c>
      <c r="M227" s="9">
        <v>0</v>
      </c>
      <c r="N227" s="20">
        <v>0</v>
      </c>
      <c r="O227" s="9">
        <v>0</v>
      </c>
      <c r="P227" s="20">
        <v>0</v>
      </c>
      <c r="Q227" s="9">
        <v>0</v>
      </c>
    </row>
    <row r="228" spans="4:17" x14ac:dyDescent="0.25">
      <c r="D228" s="8" t="s">
        <v>486</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635</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8" t="s">
        <v>642</v>
      </c>
      <c r="E230" s="20">
        <v>10</v>
      </c>
      <c r="F230" s="20">
        <v>10</v>
      </c>
      <c r="G230" s="9">
        <v>1</v>
      </c>
      <c r="H230" s="20">
        <v>8</v>
      </c>
      <c r="I230" s="9">
        <v>0.8</v>
      </c>
      <c r="J230" s="20">
        <v>0</v>
      </c>
      <c r="K230" s="9">
        <v>0</v>
      </c>
      <c r="L230" s="20">
        <v>0</v>
      </c>
      <c r="M230" s="9">
        <v>0</v>
      </c>
      <c r="N230" s="20">
        <v>0</v>
      </c>
      <c r="O230" s="9">
        <v>0</v>
      </c>
      <c r="P230" s="20">
        <v>0</v>
      </c>
      <c r="Q230" s="9">
        <v>0</v>
      </c>
    </row>
    <row r="231" spans="4:17" x14ac:dyDescent="0.25">
      <c r="D231" s="7" t="s">
        <v>487</v>
      </c>
      <c r="E231" s="20">
        <v>162</v>
      </c>
      <c r="F231" s="20">
        <v>123</v>
      </c>
      <c r="G231" s="9">
        <v>0.7592592592592593</v>
      </c>
      <c r="H231" s="20">
        <v>106</v>
      </c>
      <c r="I231" s="9">
        <v>0.86178861788617889</v>
      </c>
      <c r="J231" s="20">
        <v>0</v>
      </c>
      <c r="K231" s="9">
        <v>0</v>
      </c>
      <c r="L231" s="20">
        <v>9</v>
      </c>
      <c r="M231" s="9">
        <v>7.3170731707317069E-2</v>
      </c>
      <c r="N231" s="20">
        <v>1</v>
      </c>
      <c r="O231" s="9">
        <v>8.130081300813009E-3</v>
      </c>
      <c r="P231" s="20">
        <v>6</v>
      </c>
      <c r="Q231" s="9">
        <v>4.878048780487805E-2</v>
      </c>
    </row>
    <row r="232" spans="4:17" x14ac:dyDescent="0.25">
      <c r="D232" s="8" t="s">
        <v>488</v>
      </c>
      <c r="E232" s="20">
        <v>23</v>
      </c>
      <c r="F232" s="20">
        <v>22</v>
      </c>
      <c r="G232" s="9">
        <v>0.95652173913043481</v>
      </c>
      <c r="H232" s="20">
        <v>21</v>
      </c>
      <c r="I232" s="9">
        <v>0.95454545454545459</v>
      </c>
      <c r="J232" s="20">
        <v>0</v>
      </c>
      <c r="K232" s="9">
        <v>0</v>
      </c>
      <c r="L232" s="20">
        <v>0</v>
      </c>
      <c r="M232" s="9">
        <v>0</v>
      </c>
      <c r="N232" s="20">
        <v>0</v>
      </c>
      <c r="O232" s="9">
        <v>0</v>
      </c>
      <c r="P232" s="20">
        <v>0</v>
      </c>
      <c r="Q232" s="9">
        <v>0</v>
      </c>
    </row>
    <row r="233" spans="4:17" x14ac:dyDescent="0.25">
      <c r="D233" s="8" t="s">
        <v>489</v>
      </c>
      <c r="E233" s="20">
        <v>1</v>
      </c>
      <c r="F233" s="20">
        <v>1</v>
      </c>
      <c r="G233" s="9">
        <v>1</v>
      </c>
      <c r="H233" s="20">
        <v>1</v>
      </c>
      <c r="I233" s="9">
        <v>1</v>
      </c>
      <c r="J233" s="20">
        <v>0</v>
      </c>
      <c r="K233" s="9">
        <v>0</v>
      </c>
      <c r="L233" s="20">
        <v>0</v>
      </c>
      <c r="M233" s="9">
        <v>0</v>
      </c>
      <c r="N233" s="20">
        <v>0</v>
      </c>
      <c r="O233" s="9">
        <v>0</v>
      </c>
      <c r="P233" s="20">
        <v>0</v>
      </c>
      <c r="Q233" s="9">
        <v>0</v>
      </c>
    </row>
    <row r="234" spans="4:17" x14ac:dyDescent="0.25">
      <c r="D234" s="8" t="s">
        <v>493</v>
      </c>
      <c r="E234" s="20">
        <v>121</v>
      </c>
      <c r="F234" s="20">
        <v>100</v>
      </c>
      <c r="G234" s="9">
        <v>0.82644628099173556</v>
      </c>
      <c r="H234" s="20">
        <v>84</v>
      </c>
      <c r="I234" s="9">
        <v>0.84</v>
      </c>
      <c r="J234" s="20">
        <v>0</v>
      </c>
      <c r="K234" s="9">
        <v>0</v>
      </c>
      <c r="L234" s="20">
        <v>9</v>
      </c>
      <c r="M234" s="9">
        <v>0.09</v>
      </c>
      <c r="N234" s="20">
        <v>1</v>
      </c>
      <c r="O234" s="9">
        <v>0.01</v>
      </c>
      <c r="P234" s="20">
        <v>6</v>
      </c>
      <c r="Q234" s="9">
        <v>0.06</v>
      </c>
    </row>
    <row r="235" spans="4:17" x14ac:dyDescent="0.25">
      <c r="D235" s="8" t="s">
        <v>752</v>
      </c>
      <c r="E235" s="20">
        <v>2</v>
      </c>
      <c r="F235" s="20"/>
      <c r="G235" s="9">
        <v>0</v>
      </c>
      <c r="H235" s="20"/>
      <c r="I235" s="9">
        <v>0</v>
      </c>
      <c r="J235" s="20"/>
      <c r="K235" s="9">
        <v>0</v>
      </c>
      <c r="L235" s="20"/>
      <c r="M235" s="9">
        <v>0</v>
      </c>
      <c r="N235" s="20"/>
      <c r="O235" s="9">
        <v>0</v>
      </c>
      <c r="P235" s="20"/>
      <c r="Q235" s="9">
        <v>0</v>
      </c>
    </row>
    <row r="236" spans="4:17" x14ac:dyDescent="0.25">
      <c r="D236" s="8" t="s">
        <v>753</v>
      </c>
      <c r="E236" s="20">
        <v>15</v>
      </c>
      <c r="F236" s="20"/>
      <c r="G236" s="9">
        <v>0</v>
      </c>
      <c r="H236" s="20"/>
      <c r="I236" s="9">
        <v>0</v>
      </c>
      <c r="J236" s="20"/>
      <c r="K236" s="9">
        <v>0</v>
      </c>
      <c r="L236" s="20"/>
      <c r="M236" s="9">
        <v>0</v>
      </c>
      <c r="N236" s="20"/>
      <c r="O236" s="9">
        <v>0</v>
      </c>
      <c r="P236" s="20"/>
      <c r="Q236" s="9">
        <v>0</v>
      </c>
    </row>
    <row r="237" spans="4:17" x14ac:dyDescent="0.25">
      <c r="D237" s="7" t="s">
        <v>479</v>
      </c>
      <c r="E237" s="20">
        <v>81</v>
      </c>
      <c r="F237" s="20">
        <v>68</v>
      </c>
      <c r="G237" s="9">
        <v>0.83950617283950613</v>
      </c>
      <c r="H237" s="20">
        <v>53</v>
      </c>
      <c r="I237" s="9">
        <v>0.77941176470588236</v>
      </c>
      <c r="J237" s="20">
        <v>0</v>
      </c>
      <c r="K237" s="9">
        <v>0</v>
      </c>
      <c r="L237" s="20">
        <v>10</v>
      </c>
      <c r="M237" s="9">
        <v>0.14705882352941177</v>
      </c>
      <c r="N237" s="20">
        <v>0</v>
      </c>
      <c r="O237" s="9">
        <v>0</v>
      </c>
      <c r="P237" s="20">
        <v>1</v>
      </c>
      <c r="Q237" s="9">
        <v>1.4705882352941176E-2</v>
      </c>
    </row>
    <row r="238" spans="4:17" x14ac:dyDescent="0.25">
      <c r="D238" s="8" t="s">
        <v>480</v>
      </c>
      <c r="E238" s="20">
        <v>39</v>
      </c>
      <c r="F238" s="20">
        <v>34</v>
      </c>
      <c r="G238" s="9">
        <v>0.87179487179487181</v>
      </c>
      <c r="H238" s="20">
        <v>27</v>
      </c>
      <c r="I238" s="9">
        <v>0.79411764705882348</v>
      </c>
      <c r="J238" s="20">
        <v>0</v>
      </c>
      <c r="K238" s="9">
        <v>0</v>
      </c>
      <c r="L238" s="20">
        <v>4</v>
      </c>
      <c r="M238" s="9">
        <v>0.11764705882352941</v>
      </c>
      <c r="N238" s="20">
        <v>0</v>
      </c>
      <c r="O238" s="9">
        <v>0</v>
      </c>
      <c r="P238" s="20">
        <v>1</v>
      </c>
      <c r="Q238" s="9">
        <v>2.9411764705882353E-2</v>
      </c>
    </row>
    <row r="239" spans="4:17" x14ac:dyDescent="0.25">
      <c r="D239" s="8" t="s">
        <v>484</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636</v>
      </c>
      <c r="E240" s="20">
        <v>42</v>
      </c>
      <c r="F240" s="20">
        <v>34</v>
      </c>
      <c r="G240" s="9">
        <v>0.80952380952380953</v>
      </c>
      <c r="H240" s="20">
        <v>26</v>
      </c>
      <c r="I240" s="9">
        <v>0.76470588235294112</v>
      </c>
      <c r="J240" s="20">
        <v>0</v>
      </c>
      <c r="K240" s="9">
        <v>0</v>
      </c>
      <c r="L240" s="20">
        <v>6</v>
      </c>
      <c r="M240" s="9">
        <v>0.17647058823529413</v>
      </c>
      <c r="N240" s="20">
        <v>0</v>
      </c>
      <c r="O240" s="9">
        <v>0</v>
      </c>
      <c r="P240" s="20">
        <v>0</v>
      </c>
      <c r="Q240" s="9">
        <v>0</v>
      </c>
    </row>
    <row r="241" spans="4:17" x14ac:dyDescent="0.25">
      <c r="D241" s="7" t="s">
        <v>474</v>
      </c>
      <c r="E241" s="20">
        <v>179</v>
      </c>
      <c r="F241" s="20">
        <v>129</v>
      </c>
      <c r="G241" s="9">
        <v>0.72067039106145248</v>
      </c>
      <c r="H241" s="20">
        <v>114</v>
      </c>
      <c r="I241" s="9">
        <v>0.88372093023255816</v>
      </c>
      <c r="J241" s="20">
        <v>0</v>
      </c>
      <c r="K241" s="9">
        <v>0</v>
      </c>
      <c r="L241" s="20">
        <v>7</v>
      </c>
      <c r="M241" s="9">
        <v>5.4263565891472867E-2</v>
      </c>
      <c r="N241" s="20">
        <v>0</v>
      </c>
      <c r="O241" s="9">
        <v>0</v>
      </c>
      <c r="P241" s="20">
        <v>5</v>
      </c>
      <c r="Q241" s="9">
        <v>3.875968992248062E-2</v>
      </c>
    </row>
    <row r="242" spans="4:17" x14ac:dyDescent="0.25">
      <c r="D242" s="8" t="s">
        <v>722</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475</v>
      </c>
      <c r="E243" s="20">
        <v>105</v>
      </c>
      <c r="F243" s="20">
        <v>92</v>
      </c>
      <c r="G243" s="9">
        <v>0.87619047619047619</v>
      </c>
      <c r="H243" s="20">
        <v>79</v>
      </c>
      <c r="I243" s="9">
        <v>0.85869565217391308</v>
      </c>
      <c r="J243" s="20">
        <v>0</v>
      </c>
      <c r="K243" s="9">
        <v>0</v>
      </c>
      <c r="L243" s="20">
        <v>4</v>
      </c>
      <c r="M243" s="9">
        <v>4.3478260869565216E-2</v>
      </c>
      <c r="N243" s="20">
        <v>0</v>
      </c>
      <c r="O243" s="9">
        <v>0</v>
      </c>
      <c r="P243" s="20">
        <v>4</v>
      </c>
      <c r="Q243" s="9">
        <v>4.3478260869565216E-2</v>
      </c>
    </row>
    <row r="244" spans="4:17" x14ac:dyDescent="0.25">
      <c r="D244" s="8" t="s">
        <v>476</v>
      </c>
      <c r="E244" s="20">
        <v>9</v>
      </c>
      <c r="F244" s="20">
        <v>9</v>
      </c>
      <c r="G244" s="9">
        <v>1</v>
      </c>
      <c r="H244" s="20">
        <v>8</v>
      </c>
      <c r="I244" s="9">
        <v>0.88888888888888884</v>
      </c>
      <c r="J244" s="20">
        <v>0</v>
      </c>
      <c r="K244" s="9">
        <v>0</v>
      </c>
      <c r="L244" s="20">
        <v>0</v>
      </c>
      <c r="M244" s="9">
        <v>0</v>
      </c>
      <c r="N244" s="20">
        <v>0</v>
      </c>
      <c r="O244" s="9">
        <v>0</v>
      </c>
      <c r="P244" s="20">
        <v>0</v>
      </c>
      <c r="Q244" s="9">
        <v>0</v>
      </c>
    </row>
    <row r="245" spans="4:17" x14ac:dyDescent="0.25">
      <c r="D245" s="8" t="s">
        <v>708</v>
      </c>
      <c r="E245" s="20">
        <v>25</v>
      </c>
      <c r="F245" s="20">
        <v>21</v>
      </c>
      <c r="G245" s="9">
        <v>0.84</v>
      </c>
      <c r="H245" s="20">
        <v>20</v>
      </c>
      <c r="I245" s="9">
        <v>0.95238095238095233</v>
      </c>
      <c r="J245" s="20">
        <v>0</v>
      </c>
      <c r="K245" s="9">
        <v>0</v>
      </c>
      <c r="L245" s="20">
        <v>1</v>
      </c>
      <c r="M245" s="9">
        <v>4.7619047619047616E-2</v>
      </c>
      <c r="N245" s="20">
        <v>0</v>
      </c>
      <c r="O245" s="9">
        <v>0</v>
      </c>
      <c r="P245" s="20">
        <v>1</v>
      </c>
      <c r="Q245" s="9">
        <v>4.7619047619047616E-2</v>
      </c>
    </row>
    <row r="246" spans="4:17" x14ac:dyDescent="0.25">
      <c r="D246" s="8" t="s">
        <v>723</v>
      </c>
      <c r="E246" s="20">
        <v>2</v>
      </c>
      <c r="F246" s="20">
        <v>2</v>
      </c>
      <c r="G246" s="9">
        <v>1</v>
      </c>
      <c r="H246" s="20">
        <v>2</v>
      </c>
      <c r="I246" s="9">
        <v>1</v>
      </c>
      <c r="J246" s="20">
        <v>0</v>
      </c>
      <c r="K246" s="9">
        <v>0</v>
      </c>
      <c r="L246" s="20">
        <v>0</v>
      </c>
      <c r="M246" s="9">
        <v>0</v>
      </c>
      <c r="N246" s="20">
        <v>0</v>
      </c>
      <c r="O246" s="9">
        <v>0</v>
      </c>
      <c r="P246" s="20">
        <v>0</v>
      </c>
      <c r="Q246" s="9">
        <v>0</v>
      </c>
    </row>
    <row r="247" spans="4:17" x14ac:dyDescent="0.25">
      <c r="D247" s="8" t="s">
        <v>483</v>
      </c>
      <c r="E247" s="20">
        <v>33</v>
      </c>
      <c r="F247" s="20"/>
      <c r="G247" s="9">
        <v>0</v>
      </c>
      <c r="H247" s="20"/>
      <c r="I247" s="9">
        <v>0</v>
      </c>
      <c r="J247" s="20"/>
      <c r="K247" s="9">
        <v>0</v>
      </c>
      <c r="L247" s="20">
        <v>2</v>
      </c>
      <c r="M247" s="9">
        <v>0</v>
      </c>
      <c r="N247" s="20"/>
      <c r="O247" s="9">
        <v>0</v>
      </c>
      <c r="P247" s="20"/>
      <c r="Q247" s="9">
        <v>0</v>
      </c>
    </row>
    <row r="248" spans="4:17" x14ac:dyDescent="0.25">
      <c r="D248" s="8" t="s">
        <v>490</v>
      </c>
      <c r="E248" s="20">
        <v>2</v>
      </c>
      <c r="F248" s="20">
        <v>2</v>
      </c>
      <c r="G248" s="9">
        <v>1</v>
      </c>
      <c r="H248" s="20">
        <v>2</v>
      </c>
      <c r="I248" s="9">
        <v>1</v>
      </c>
      <c r="J248" s="20">
        <v>0</v>
      </c>
      <c r="K248" s="9">
        <v>0</v>
      </c>
      <c r="L248" s="20">
        <v>0</v>
      </c>
      <c r="M248" s="9">
        <v>0</v>
      </c>
      <c r="N248" s="20">
        <v>0</v>
      </c>
      <c r="O248" s="9">
        <v>0</v>
      </c>
      <c r="P248" s="20">
        <v>0</v>
      </c>
      <c r="Q248" s="9">
        <v>0</v>
      </c>
    </row>
    <row r="249" spans="4:17" x14ac:dyDescent="0.25">
      <c r="D249" s="8" t="s">
        <v>724</v>
      </c>
      <c r="E249" s="20">
        <v>3</v>
      </c>
      <c r="F249" s="20">
        <v>3</v>
      </c>
      <c r="G249" s="9">
        <v>1</v>
      </c>
      <c r="H249" s="20">
        <v>3</v>
      </c>
      <c r="I249" s="9">
        <v>1</v>
      </c>
      <c r="J249" s="20">
        <v>0</v>
      </c>
      <c r="K249" s="9">
        <v>0</v>
      </c>
      <c r="L249" s="20">
        <v>0</v>
      </c>
      <c r="M249" s="9">
        <v>0</v>
      </c>
      <c r="N249" s="20">
        <v>0</v>
      </c>
      <c r="O249" s="9">
        <v>0</v>
      </c>
      <c r="P249" s="20">
        <v>0</v>
      </c>
      <c r="Q249" s="9">
        <v>0</v>
      </c>
    </row>
    <row r="250" spans="4:17" x14ac:dyDescent="0.25">
      <c r="D250" s="7" t="s">
        <v>473</v>
      </c>
      <c r="E250" s="20">
        <v>185</v>
      </c>
      <c r="F250" s="20">
        <v>174</v>
      </c>
      <c r="G250" s="9">
        <v>0.94054054054054059</v>
      </c>
      <c r="H250" s="20">
        <v>132</v>
      </c>
      <c r="I250" s="9">
        <v>0.75862068965517238</v>
      </c>
      <c r="J250" s="20">
        <v>0</v>
      </c>
      <c r="K250" s="9">
        <v>0</v>
      </c>
      <c r="L250" s="20">
        <v>1</v>
      </c>
      <c r="M250" s="9">
        <v>5.7471264367816091E-3</v>
      </c>
      <c r="N250" s="20">
        <v>0</v>
      </c>
      <c r="O250" s="9">
        <v>0</v>
      </c>
      <c r="P250" s="20">
        <v>4</v>
      </c>
      <c r="Q250" s="9">
        <v>2.2988505747126436E-2</v>
      </c>
    </row>
    <row r="251" spans="4:17" x14ac:dyDescent="0.25">
      <c r="D251" s="8" t="s">
        <v>625</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627</v>
      </c>
      <c r="E252" s="20">
        <v>3</v>
      </c>
      <c r="F252" s="20">
        <v>3</v>
      </c>
      <c r="G252" s="9">
        <v>1</v>
      </c>
      <c r="H252" s="20">
        <v>3</v>
      </c>
      <c r="I252" s="9">
        <v>1</v>
      </c>
      <c r="J252" s="20">
        <v>0</v>
      </c>
      <c r="K252" s="9">
        <v>0</v>
      </c>
      <c r="L252" s="20">
        <v>0</v>
      </c>
      <c r="M252" s="9">
        <v>0</v>
      </c>
      <c r="N252" s="20">
        <v>0</v>
      </c>
      <c r="O252" s="9">
        <v>0</v>
      </c>
      <c r="P252" s="20">
        <v>0</v>
      </c>
      <c r="Q252" s="9">
        <v>0</v>
      </c>
    </row>
    <row r="253" spans="4:17" x14ac:dyDescent="0.25">
      <c r="D253" s="8" t="s">
        <v>630</v>
      </c>
      <c r="E253" s="20">
        <v>7</v>
      </c>
      <c r="F253" s="20">
        <v>6</v>
      </c>
      <c r="G253" s="9">
        <v>0.8571428571428571</v>
      </c>
      <c r="H253" s="20">
        <v>2</v>
      </c>
      <c r="I253" s="9">
        <v>0.33333333333333331</v>
      </c>
      <c r="J253" s="20">
        <v>0</v>
      </c>
      <c r="K253" s="9">
        <v>0</v>
      </c>
      <c r="L253" s="20">
        <v>0</v>
      </c>
      <c r="M253" s="9">
        <v>0</v>
      </c>
      <c r="N253" s="20">
        <v>0</v>
      </c>
      <c r="O253" s="9">
        <v>0</v>
      </c>
      <c r="P253" s="20">
        <v>1</v>
      </c>
      <c r="Q253" s="9">
        <v>0.16666666666666666</v>
      </c>
    </row>
    <row r="254" spans="4:17" x14ac:dyDescent="0.25">
      <c r="D254" s="8" t="s">
        <v>481</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637</v>
      </c>
      <c r="E255" s="20">
        <v>9</v>
      </c>
      <c r="F255" s="20">
        <v>9</v>
      </c>
      <c r="G255" s="9">
        <v>1</v>
      </c>
      <c r="H255" s="20">
        <v>7</v>
      </c>
      <c r="I255" s="9">
        <v>0.77777777777777779</v>
      </c>
      <c r="J255" s="20">
        <v>0</v>
      </c>
      <c r="K255" s="9">
        <v>0</v>
      </c>
      <c r="L255" s="20">
        <v>0</v>
      </c>
      <c r="M255" s="9">
        <v>0</v>
      </c>
      <c r="N255" s="20">
        <v>0</v>
      </c>
      <c r="O255" s="9">
        <v>0</v>
      </c>
      <c r="P255" s="20">
        <v>0</v>
      </c>
      <c r="Q255" s="9">
        <v>0</v>
      </c>
    </row>
    <row r="256" spans="4:17" x14ac:dyDescent="0.25">
      <c r="D256" s="8" t="s">
        <v>639</v>
      </c>
      <c r="E256" s="20">
        <v>30</v>
      </c>
      <c r="F256" s="20">
        <v>29</v>
      </c>
      <c r="G256" s="9">
        <v>0.96666666666666667</v>
      </c>
      <c r="H256" s="20">
        <v>21</v>
      </c>
      <c r="I256" s="9">
        <v>0.72413793103448276</v>
      </c>
      <c r="J256" s="20">
        <v>0</v>
      </c>
      <c r="K256" s="9">
        <v>0</v>
      </c>
      <c r="L256" s="20">
        <v>0</v>
      </c>
      <c r="M256" s="9">
        <v>0</v>
      </c>
      <c r="N256" s="20">
        <v>0</v>
      </c>
      <c r="O256" s="9">
        <v>0</v>
      </c>
      <c r="P256" s="20">
        <v>1</v>
      </c>
      <c r="Q256" s="9">
        <v>3.4482758620689655E-2</v>
      </c>
    </row>
    <row r="257" spans="4:17" x14ac:dyDescent="0.25">
      <c r="D257" s="8" t="s">
        <v>640</v>
      </c>
      <c r="E257" s="20">
        <v>11</v>
      </c>
      <c r="F257" s="20">
        <v>11</v>
      </c>
      <c r="G257" s="9">
        <v>1</v>
      </c>
      <c r="H257" s="20">
        <v>8</v>
      </c>
      <c r="I257" s="9">
        <v>0.72727272727272729</v>
      </c>
      <c r="J257" s="20">
        <v>0</v>
      </c>
      <c r="K257" s="9">
        <v>0</v>
      </c>
      <c r="L257" s="20">
        <v>0</v>
      </c>
      <c r="M257" s="9">
        <v>0</v>
      </c>
      <c r="N257" s="20">
        <v>0</v>
      </c>
      <c r="O257" s="9">
        <v>0</v>
      </c>
      <c r="P257" s="20">
        <v>0</v>
      </c>
      <c r="Q257" s="9">
        <v>0</v>
      </c>
    </row>
    <row r="258" spans="4:17" x14ac:dyDescent="0.25">
      <c r="D258" s="8" t="s">
        <v>491</v>
      </c>
      <c r="E258" s="20">
        <v>17</v>
      </c>
      <c r="F258" s="20">
        <v>16</v>
      </c>
      <c r="G258" s="9">
        <v>0.94117647058823528</v>
      </c>
      <c r="H258" s="20">
        <v>12</v>
      </c>
      <c r="I258" s="9">
        <v>0.75</v>
      </c>
      <c r="J258" s="20">
        <v>0</v>
      </c>
      <c r="K258" s="9">
        <v>0</v>
      </c>
      <c r="L258" s="20">
        <v>0</v>
      </c>
      <c r="M258" s="9">
        <v>0</v>
      </c>
      <c r="N258" s="20">
        <v>0</v>
      </c>
      <c r="O258" s="9">
        <v>0</v>
      </c>
      <c r="P258" s="20">
        <v>0</v>
      </c>
      <c r="Q258" s="9">
        <v>0</v>
      </c>
    </row>
    <row r="259" spans="4:17" x14ac:dyDescent="0.25">
      <c r="D259" s="8" t="s">
        <v>641</v>
      </c>
      <c r="E259" s="20">
        <v>83</v>
      </c>
      <c r="F259" s="20">
        <v>81</v>
      </c>
      <c r="G259" s="9">
        <v>0.97590361445783136</v>
      </c>
      <c r="H259" s="20">
        <v>70</v>
      </c>
      <c r="I259" s="9">
        <v>0.86419753086419748</v>
      </c>
      <c r="J259" s="20">
        <v>0</v>
      </c>
      <c r="K259" s="9">
        <v>0</v>
      </c>
      <c r="L259" s="20">
        <v>1</v>
      </c>
      <c r="M259" s="9">
        <v>1.2345679012345678E-2</v>
      </c>
      <c r="N259" s="20">
        <v>0</v>
      </c>
      <c r="O259" s="9">
        <v>0</v>
      </c>
      <c r="P259" s="20">
        <v>0</v>
      </c>
      <c r="Q259" s="9">
        <v>0</v>
      </c>
    </row>
    <row r="260" spans="4:17" x14ac:dyDescent="0.25">
      <c r="D260" s="8" t="s">
        <v>725</v>
      </c>
      <c r="E260" s="20">
        <v>21</v>
      </c>
      <c r="F260" s="20">
        <v>19</v>
      </c>
      <c r="G260" s="9">
        <v>0.90476190476190477</v>
      </c>
      <c r="H260" s="20">
        <v>9</v>
      </c>
      <c r="I260" s="9">
        <v>0.47368421052631576</v>
      </c>
      <c r="J260" s="20">
        <v>0</v>
      </c>
      <c r="K260" s="9">
        <v>0</v>
      </c>
      <c r="L260" s="20">
        <v>0</v>
      </c>
      <c r="M260" s="9">
        <v>0</v>
      </c>
      <c r="N260" s="20">
        <v>0</v>
      </c>
      <c r="O260" s="9">
        <v>0</v>
      </c>
      <c r="P260" s="20">
        <v>2</v>
      </c>
      <c r="Q260" s="9">
        <v>0.10526315789473684</v>
      </c>
    </row>
    <row r="261" spans="4:17" x14ac:dyDescent="0.25">
      <c r="D261" s="8" t="s">
        <v>751</v>
      </c>
      <c r="E261" s="20">
        <v>4</v>
      </c>
      <c r="F261" s="20"/>
      <c r="G261" s="9">
        <v>0</v>
      </c>
      <c r="H261" s="20"/>
      <c r="I261" s="9">
        <v>0</v>
      </c>
      <c r="J261" s="20"/>
      <c r="K261" s="9">
        <v>0</v>
      </c>
      <c r="L261" s="20"/>
      <c r="M261" s="9">
        <v>0</v>
      </c>
      <c r="N261" s="20"/>
      <c r="O261" s="9">
        <v>0</v>
      </c>
      <c r="P261" s="20"/>
      <c r="Q261" s="9">
        <v>0</v>
      </c>
    </row>
    <row r="262" spans="4:17" x14ac:dyDescent="0.25">
      <c r="D262" s="6" t="s">
        <v>643</v>
      </c>
      <c r="E262" s="20">
        <v>469</v>
      </c>
      <c r="F262" s="20">
        <v>440</v>
      </c>
      <c r="G262" s="9">
        <v>0.93816631130063965</v>
      </c>
      <c r="H262" s="20">
        <v>377</v>
      </c>
      <c r="I262" s="9">
        <v>0.85681818181818181</v>
      </c>
      <c r="J262" s="20">
        <v>0</v>
      </c>
      <c r="K262" s="9">
        <v>0</v>
      </c>
      <c r="L262" s="20">
        <v>13</v>
      </c>
      <c r="M262" s="9">
        <v>2.9545454545454545E-2</v>
      </c>
      <c r="N262" s="20">
        <v>2</v>
      </c>
      <c r="O262" s="9">
        <v>4.5454545454545452E-3</v>
      </c>
      <c r="P262" s="20">
        <v>5</v>
      </c>
      <c r="Q262" s="9">
        <v>1.1363636363636364E-2</v>
      </c>
    </row>
    <row r="263" spans="4:17" x14ac:dyDescent="0.25">
      <c r="D263" s="7" t="s">
        <v>659</v>
      </c>
      <c r="E263" s="20">
        <v>35</v>
      </c>
      <c r="F263" s="20">
        <v>32</v>
      </c>
      <c r="G263" s="9">
        <v>0.91428571428571426</v>
      </c>
      <c r="H263" s="20">
        <v>28</v>
      </c>
      <c r="I263" s="9">
        <v>0.875</v>
      </c>
      <c r="J263" s="20">
        <v>0</v>
      </c>
      <c r="K263" s="9">
        <v>0</v>
      </c>
      <c r="L263" s="20">
        <v>2</v>
      </c>
      <c r="M263" s="9">
        <v>6.25E-2</v>
      </c>
      <c r="N263" s="20">
        <v>0</v>
      </c>
      <c r="O263" s="9">
        <v>0</v>
      </c>
      <c r="P263" s="20">
        <v>0</v>
      </c>
      <c r="Q263" s="9">
        <v>0</v>
      </c>
    </row>
    <row r="264" spans="4:17" x14ac:dyDescent="0.25">
      <c r="D264" s="8" t="s">
        <v>660</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662</v>
      </c>
      <c r="E265" s="20">
        <v>7</v>
      </c>
      <c r="F265" s="20">
        <v>6</v>
      </c>
      <c r="G265" s="9">
        <v>0.8571428571428571</v>
      </c>
      <c r="H265" s="20">
        <v>5</v>
      </c>
      <c r="I265" s="9">
        <v>0.83333333333333337</v>
      </c>
      <c r="J265" s="20">
        <v>0</v>
      </c>
      <c r="K265" s="9">
        <v>0</v>
      </c>
      <c r="L265" s="20">
        <v>1</v>
      </c>
      <c r="M265" s="9">
        <v>0.16666666666666666</v>
      </c>
      <c r="N265" s="20">
        <v>0</v>
      </c>
      <c r="O265" s="9">
        <v>0</v>
      </c>
      <c r="P265" s="20">
        <v>0</v>
      </c>
      <c r="Q265" s="9">
        <v>0</v>
      </c>
    </row>
    <row r="266" spans="4:17" x14ac:dyDescent="0.25">
      <c r="D266" s="8" t="s">
        <v>670</v>
      </c>
      <c r="E266" s="20">
        <v>6</v>
      </c>
      <c r="F266" s="20">
        <v>5</v>
      </c>
      <c r="G266" s="9">
        <v>0.83333333333333337</v>
      </c>
      <c r="H266" s="20">
        <v>4</v>
      </c>
      <c r="I266" s="9">
        <v>0.8</v>
      </c>
      <c r="J266" s="20">
        <v>0</v>
      </c>
      <c r="K266" s="9">
        <v>0</v>
      </c>
      <c r="L266" s="20">
        <v>0</v>
      </c>
      <c r="M266" s="9">
        <v>0</v>
      </c>
      <c r="N266" s="20">
        <v>0</v>
      </c>
      <c r="O266" s="9">
        <v>0</v>
      </c>
      <c r="P266" s="20">
        <v>0</v>
      </c>
      <c r="Q266" s="9">
        <v>0</v>
      </c>
    </row>
    <row r="267" spans="4:17" x14ac:dyDescent="0.25">
      <c r="D267" s="8" t="s">
        <v>675</v>
      </c>
      <c r="E267" s="20">
        <v>19</v>
      </c>
      <c r="F267" s="20">
        <v>18</v>
      </c>
      <c r="G267" s="9">
        <v>0.94736842105263153</v>
      </c>
      <c r="H267" s="20">
        <v>17</v>
      </c>
      <c r="I267" s="9">
        <v>0.94444444444444442</v>
      </c>
      <c r="J267" s="20">
        <v>0</v>
      </c>
      <c r="K267" s="9">
        <v>0</v>
      </c>
      <c r="L267" s="20">
        <v>1</v>
      </c>
      <c r="M267" s="9">
        <v>5.5555555555555552E-2</v>
      </c>
      <c r="N267" s="20">
        <v>0</v>
      </c>
      <c r="O267" s="9">
        <v>0</v>
      </c>
      <c r="P267" s="20">
        <v>0</v>
      </c>
      <c r="Q267" s="9">
        <v>0</v>
      </c>
    </row>
    <row r="268" spans="4:17" x14ac:dyDescent="0.25">
      <c r="D268" s="8" t="s">
        <v>679</v>
      </c>
      <c r="E268" s="20">
        <v>3</v>
      </c>
      <c r="F268" s="20">
        <v>3</v>
      </c>
      <c r="G268" s="9">
        <v>1</v>
      </c>
      <c r="H268" s="20">
        <v>2</v>
      </c>
      <c r="I268" s="9">
        <v>0.66666666666666663</v>
      </c>
      <c r="J268" s="20">
        <v>0</v>
      </c>
      <c r="K268" s="9">
        <v>0</v>
      </c>
      <c r="L268" s="20">
        <v>0</v>
      </c>
      <c r="M268" s="9">
        <v>0</v>
      </c>
      <c r="N268" s="20">
        <v>0</v>
      </c>
      <c r="O268" s="9">
        <v>0</v>
      </c>
      <c r="P268" s="20">
        <v>0</v>
      </c>
      <c r="Q268" s="9">
        <v>0</v>
      </c>
    </row>
    <row r="269" spans="4:17" x14ac:dyDescent="0.25">
      <c r="D269" s="7" t="s">
        <v>646</v>
      </c>
      <c r="E269" s="20">
        <v>14</v>
      </c>
      <c r="F269" s="20">
        <v>12</v>
      </c>
      <c r="G269" s="9">
        <v>0.8571428571428571</v>
      </c>
      <c r="H269" s="20">
        <v>7</v>
      </c>
      <c r="I269" s="9">
        <v>0.58333333333333337</v>
      </c>
      <c r="J269" s="20">
        <v>0</v>
      </c>
      <c r="K269" s="9">
        <v>0</v>
      </c>
      <c r="L269" s="20">
        <v>0</v>
      </c>
      <c r="M269" s="9">
        <v>0</v>
      </c>
      <c r="N269" s="20">
        <v>0</v>
      </c>
      <c r="O269" s="9">
        <v>0</v>
      </c>
      <c r="P269" s="20">
        <v>2</v>
      </c>
      <c r="Q269" s="9">
        <v>0.16666666666666666</v>
      </c>
    </row>
    <row r="270" spans="4:17" x14ac:dyDescent="0.25">
      <c r="D270" s="8" t="s">
        <v>647</v>
      </c>
      <c r="E270" s="20">
        <v>3</v>
      </c>
      <c r="F270" s="20">
        <v>2</v>
      </c>
      <c r="G270" s="9">
        <v>0.66666666666666663</v>
      </c>
      <c r="H270" s="20">
        <v>2</v>
      </c>
      <c r="I270" s="9">
        <v>1</v>
      </c>
      <c r="J270" s="20">
        <v>0</v>
      </c>
      <c r="K270" s="9">
        <v>0</v>
      </c>
      <c r="L270" s="20">
        <v>0</v>
      </c>
      <c r="M270" s="9">
        <v>0</v>
      </c>
      <c r="N270" s="20">
        <v>0</v>
      </c>
      <c r="O270" s="9">
        <v>0</v>
      </c>
      <c r="P270" s="20">
        <v>1</v>
      </c>
      <c r="Q270" s="9">
        <v>0.5</v>
      </c>
    </row>
    <row r="271" spans="4:17" x14ac:dyDescent="0.25">
      <c r="D271" s="8" t="s">
        <v>652</v>
      </c>
      <c r="E271" s="20">
        <v>5</v>
      </c>
      <c r="F271" s="20">
        <v>5</v>
      </c>
      <c r="G271" s="9">
        <v>1</v>
      </c>
      <c r="H271" s="20">
        <v>4</v>
      </c>
      <c r="I271" s="9">
        <v>0.8</v>
      </c>
      <c r="J271" s="20">
        <v>0</v>
      </c>
      <c r="K271" s="9">
        <v>0</v>
      </c>
      <c r="L271" s="20">
        <v>0</v>
      </c>
      <c r="M271" s="9">
        <v>0</v>
      </c>
      <c r="N271" s="20">
        <v>0</v>
      </c>
      <c r="O271" s="9">
        <v>0</v>
      </c>
      <c r="P271" s="20">
        <v>0</v>
      </c>
      <c r="Q271" s="9">
        <v>0</v>
      </c>
    </row>
    <row r="272" spans="4:17" x14ac:dyDescent="0.25">
      <c r="D272" s="8" t="s">
        <v>663</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671</v>
      </c>
      <c r="E273" s="20">
        <v>6</v>
      </c>
      <c r="F273" s="20">
        <v>5</v>
      </c>
      <c r="G273" s="9">
        <v>0.83333333333333337</v>
      </c>
      <c r="H273" s="20">
        <v>1</v>
      </c>
      <c r="I273" s="9">
        <v>0.2</v>
      </c>
      <c r="J273" s="20">
        <v>0</v>
      </c>
      <c r="K273" s="9">
        <v>0</v>
      </c>
      <c r="L273" s="20">
        <v>0</v>
      </c>
      <c r="M273" s="9">
        <v>0</v>
      </c>
      <c r="N273" s="20">
        <v>0</v>
      </c>
      <c r="O273" s="9">
        <v>0</v>
      </c>
      <c r="P273" s="20">
        <v>1</v>
      </c>
      <c r="Q273" s="9">
        <v>0.2</v>
      </c>
    </row>
    <row r="274" spans="4:17" x14ac:dyDescent="0.25">
      <c r="D274" s="7" t="s">
        <v>648</v>
      </c>
      <c r="E274" s="20">
        <v>25</v>
      </c>
      <c r="F274" s="20">
        <v>23</v>
      </c>
      <c r="G274" s="9">
        <v>0.92</v>
      </c>
      <c r="H274" s="20">
        <v>16</v>
      </c>
      <c r="I274" s="9">
        <v>0.69565217391304346</v>
      </c>
      <c r="J274" s="20">
        <v>0</v>
      </c>
      <c r="K274" s="9">
        <v>0</v>
      </c>
      <c r="L274" s="20">
        <v>1</v>
      </c>
      <c r="M274" s="9">
        <v>4.3478260869565216E-2</v>
      </c>
      <c r="N274" s="20">
        <v>0</v>
      </c>
      <c r="O274" s="9">
        <v>0</v>
      </c>
      <c r="P274" s="20">
        <v>0</v>
      </c>
      <c r="Q274" s="9">
        <v>0</v>
      </c>
    </row>
    <row r="275" spans="4:17" x14ac:dyDescent="0.25">
      <c r="D275" s="8" t="s">
        <v>649</v>
      </c>
      <c r="E275" s="20">
        <v>24</v>
      </c>
      <c r="F275" s="20">
        <v>22</v>
      </c>
      <c r="G275" s="9">
        <v>0.91666666666666663</v>
      </c>
      <c r="H275" s="20">
        <v>15</v>
      </c>
      <c r="I275" s="9">
        <v>0.68181818181818177</v>
      </c>
      <c r="J275" s="20">
        <v>0</v>
      </c>
      <c r="K275" s="9">
        <v>0</v>
      </c>
      <c r="L275" s="20">
        <v>1</v>
      </c>
      <c r="M275" s="9">
        <v>4.5454545454545456E-2</v>
      </c>
      <c r="N275" s="20">
        <v>0</v>
      </c>
      <c r="O275" s="9">
        <v>0</v>
      </c>
      <c r="P275" s="20">
        <v>0</v>
      </c>
      <c r="Q275" s="9">
        <v>0</v>
      </c>
    </row>
    <row r="276" spans="4:17" x14ac:dyDescent="0.25">
      <c r="D276" s="8" t="s">
        <v>655</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664</v>
      </c>
      <c r="E277" s="20">
        <v>1</v>
      </c>
      <c r="F277" s="20">
        <v>1</v>
      </c>
      <c r="G277" s="9">
        <v>1</v>
      </c>
      <c r="H277" s="20">
        <v>1</v>
      </c>
      <c r="I277" s="9">
        <v>1</v>
      </c>
      <c r="J277" s="20">
        <v>0</v>
      </c>
      <c r="K277" s="9">
        <v>0</v>
      </c>
      <c r="L277" s="20">
        <v>0</v>
      </c>
      <c r="M277" s="9">
        <v>0</v>
      </c>
      <c r="N277" s="20">
        <v>0</v>
      </c>
      <c r="O277" s="9">
        <v>0</v>
      </c>
      <c r="P277" s="20">
        <v>0</v>
      </c>
      <c r="Q277" s="9">
        <v>0</v>
      </c>
    </row>
    <row r="278" spans="4:17" x14ac:dyDescent="0.25">
      <c r="D278" s="8" t="s">
        <v>665</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668</v>
      </c>
      <c r="E279" s="20">
        <v>112</v>
      </c>
      <c r="F279" s="20">
        <v>102</v>
      </c>
      <c r="G279" s="9">
        <v>0.9107142857142857</v>
      </c>
      <c r="H279" s="20">
        <v>92</v>
      </c>
      <c r="I279" s="9">
        <v>0.90196078431372551</v>
      </c>
      <c r="J279" s="20">
        <v>0</v>
      </c>
      <c r="K279" s="9">
        <v>0</v>
      </c>
      <c r="L279" s="20">
        <v>5</v>
      </c>
      <c r="M279" s="9">
        <v>4.9019607843137254E-2</v>
      </c>
      <c r="N279" s="20">
        <v>2</v>
      </c>
      <c r="O279" s="9">
        <v>1.9607843137254902E-2</v>
      </c>
      <c r="P279" s="20">
        <v>1</v>
      </c>
      <c r="Q279" s="9">
        <v>9.8039215686274508E-3</v>
      </c>
    </row>
    <row r="280" spans="4:17" x14ac:dyDescent="0.25">
      <c r="D280" s="8" t="s">
        <v>669</v>
      </c>
      <c r="E280" s="20">
        <v>65</v>
      </c>
      <c r="F280" s="20">
        <v>55</v>
      </c>
      <c r="G280" s="9">
        <v>0.84615384615384615</v>
      </c>
      <c r="H280" s="20">
        <v>53</v>
      </c>
      <c r="I280" s="9">
        <v>0.96363636363636362</v>
      </c>
      <c r="J280" s="20">
        <v>0</v>
      </c>
      <c r="K280" s="9">
        <v>0</v>
      </c>
      <c r="L280" s="20">
        <v>5</v>
      </c>
      <c r="M280" s="9">
        <v>9.0909090909090912E-2</v>
      </c>
      <c r="N280" s="20">
        <v>2</v>
      </c>
      <c r="O280" s="9">
        <v>3.6363636363636362E-2</v>
      </c>
      <c r="P280" s="20">
        <v>1</v>
      </c>
      <c r="Q280" s="9">
        <v>1.8181818181818181E-2</v>
      </c>
    </row>
    <row r="281" spans="4:17" x14ac:dyDescent="0.25">
      <c r="D281" s="8" t="s">
        <v>672</v>
      </c>
      <c r="E281" s="20">
        <v>4</v>
      </c>
      <c r="F281" s="20">
        <v>4</v>
      </c>
      <c r="G281" s="9">
        <v>1</v>
      </c>
      <c r="H281" s="20">
        <v>0</v>
      </c>
      <c r="I281" s="9">
        <v>0</v>
      </c>
      <c r="J281" s="20">
        <v>0</v>
      </c>
      <c r="K281" s="9">
        <v>0</v>
      </c>
      <c r="L281" s="20">
        <v>0</v>
      </c>
      <c r="M281" s="9">
        <v>0</v>
      </c>
      <c r="N281" s="20">
        <v>0</v>
      </c>
      <c r="O281" s="9">
        <v>0</v>
      </c>
      <c r="P281" s="20">
        <v>0</v>
      </c>
      <c r="Q281" s="9">
        <v>0</v>
      </c>
    </row>
    <row r="282" spans="4:17" x14ac:dyDescent="0.25">
      <c r="D282" s="8" t="s">
        <v>674</v>
      </c>
      <c r="E282" s="20">
        <v>17</v>
      </c>
      <c r="F282" s="20">
        <v>17</v>
      </c>
      <c r="G282" s="9">
        <v>1</v>
      </c>
      <c r="H282" s="20">
        <v>13</v>
      </c>
      <c r="I282" s="9">
        <v>0.76470588235294112</v>
      </c>
      <c r="J282" s="20">
        <v>0</v>
      </c>
      <c r="K282" s="9">
        <v>0</v>
      </c>
      <c r="L282" s="20">
        <v>0</v>
      </c>
      <c r="M282" s="9">
        <v>0</v>
      </c>
      <c r="N282" s="20">
        <v>0</v>
      </c>
      <c r="O282" s="9">
        <v>0</v>
      </c>
      <c r="P282" s="20">
        <v>0</v>
      </c>
      <c r="Q282" s="9">
        <v>0</v>
      </c>
    </row>
    <row r="283" spans="4:17" x14ac:dyDescent="0.25">
      <c r="D283" s="8" t="s">
        <v>676</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681</v>
      </c>
      <c r="E284" s="20">
        <v>26</v>
      </c>
      <c r="F284" s="20">
        <v>26</v>
      </c>
      <c r="G284" s="9">
        <v>1</v>
      </c>
      <c r="H284" s="20">
        <v>26</v>
      </c>
      <c r="I284" s="9">
        <v>1</v>
      </c>
      <c r="J284" s="20">
        <v>0</v>
      </c>
      <c r="K284" s="9">
        <v>0</v>
      </c>
      <c r="L284" s="20">
        <v>0</v>
      </c>
      <c r="M284" s="9">
        <v>0</v>
      </c>
      <c r="N284" s="20">
        <v>0</v>
      </c>
      <c r="O284" s="9">
        <v>0</v>
      </c>
      <c r="P284" s="20">
        <v>0</v>
      </c>
      <c r="Q284" s="9">
        <v>0</v>
      </c>
    </row>
    <row r="285" spans="4:17" x14ac:dyDescent="0.25">
      <c r="D285" s="7" t="s">
        <v>644</v>
      </c>
      <c r="E285" s="20">
        <v>104</v>
      </c>
      <c r="F285" s="20">
        <v>99</v>
      </c>
      <c r="G285" s="9">
        <v>0.95192307692307687</v>
      </c>
      <c r="H285" s="20">
        <v>90</v>
      </c>
      <c r="I285" s="9">
        <v>0.90909090909090906</v>
      </c>
      <c r="J285" s="20">
        <v>0</v>
      </c>
      <c r="K285" s="9">
        <v>0</v>
      </c>
      <c r="L285" s="20">
        <v>1</v>
      </c>
      <c r="M285" s="9">
        <v>1.0101010101010102E-2</v>
      </c>
      <c r="N285" s="20">
        <v>0</v>
      </c>
      <c r="O285" s="9">
        <v>0</v>
      </c>
      <c r="P285" s="20">
        <v>1</v>
      </c>
      <c r="Q285" s="9">
        <v>1.0101010101010102E-2</v>
      </c>
    </row>
    <row r="286" spans="4:17" x14ac:dyDescent="0.25">
      <c r="D286" s="8" t="s">
        <v>645</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726</v>
      </c>
      <c r="E287" s="20">
        <v>46</v>
      </c>
      <c r="F287" s="20">
        <v>42</v>
      </c>
      <c r="G287" s="9">
        <v>0.91304347826086951</v>
      </c>
      <c r="H287" s="20">
        <v>37</v>
      </c>
      <c r="I287" s="9">
        <v>0.88095238095238093</v>
      </c>
      <c r="J287" s="20">
        <v>0</v>
      </c>
      <c r="K287" s="9">
        <v>0</v>
      </c>
      <c r="L287" s="20">
        <v>0</v>
      </c>
      <c r="M287" s="9">
        <v>0</v>
      </c>
      <c r="N287" s="20">
        <v>0</v>
      </c>
      <c r="O287" s="9">
        <v>0</v>
      </c>
      <c r="P287" s="20">
        <v>1</v>
      </c>
      <c r="Q287" s="9">
        <v>2.3809523809523808E-2</v>
      </c>
    </row>
    <row r="288" spans="4:17" x14ac:dyDescent="0.25">
      <c r="D288" s="8" t="s">
        <v>658</v>
      </c>
      <c r="E288" s="20">
        <v>56</v>
      </c>
      <c r="F288" s="20">
        <v>55</v>
      </c>
      <c r="G288" s="9">
        <v>0.9821428571428571</v>
      </c>
      <c r="H288" s="20">
        <v>51</v>
      </c>
      <c r="I288" s="9">
        <v>0.92727272727272725</v>
      </c>
      <c r="J288" s="20">
        <v>0</v>
      </c>
      <c r="K288" s="9">
        <v>0</v>
      </c>
      <c r="L288" s="20">
        <v>1</v>
      </c>
      <c r="M288" s="9">
        <v>1.8181818181818181E-2</v>
      </c>
      <c r="N288" s="20">
        <v>0</v>
      </c>
      <c r="O288" s="9">
        <v>0</v>
      </c>
      <c r="P288" s="20">
        <v>0</v>
      </c>
      <c r="Q288" s="9">
        <v>0</v>
      </c>
    </row>
    <row r="289" spans="4:17" x14ac:dyDescent="0.25">
      <c r="D289" s="8" t="s">
        <v>667</v>
      </c>
      <c r="E289" s="20">
        <v>2</v>
      </c>
      <c r="F289" s="20">
        <v>2</v>
      </c>
      <c r="G289" s="9">
        <v>1</v>
      </c>
      <c r="H289" s="20">
        <v>2</v>
      </c>
      <c r="I289" s="9">
        <v>1</v>
      </c>
      <c r="J289" s="20">
        <v>0</v>
      </c>
      <c r="K289" s="9">
        <v>0</v>
      </c>
      <c r="L289" s="20">
        <v>0</v>
      </c>
      <c r="M289" s="9">
        <v>0</v>
      </c>
      <c r="N289" s="20">
        <v>0</v>
      </c>
      <c r="O289" s="9">
        <v>0</v>
      </c>
      <c r="P289" s="20">
        <v>0</v>
      </c>
      <c r="Q289" s="9">
        <v>0</v>
      </c>
    </row>
    <row r="290" spans="4:17" x14ac:dyDescent="0.25">
      <c r="D290" s="7" t="s">
        <v>650</v>
      </c>
      <c r="E290" s="20">
        <v>45</v>
      </c>
      <c r="F290" s="20">
        <v>44</v>
      </c>
      <c r="G290" s="9">
        <v>0.97777777777777775</v>
      </c>
      <c r="H290" s="20">
        <v>40</v>
      </c>
      <c r="I290" s="9">
        <v>0.90909090909090906</v>
      </c>
      <c r="J290" s="20">
        <v>0</v>
      </c>
      <c r="K290" s="9">
        <v>0</v>
      </c>
      <c r="L290" s="20">
        <v>0</v>
      </c>
      <c r="M290" s="9">
        <v>0</v>
      </c>
      <c r="N290" s="20">
        <v>0</v>
      </c>
      <c r="O290" s="9">
        <v>0</v>
      </c>
      <c r="P290" s="20">
        <v>0</v>
      </c>
      <c r="Q290" s="9">
        <v>0</v>
      </c>
    </row>
    <row r="291" spans="4:17" x14ac:dyDescent="0.25">
      <c r="D291" s="8" t="s">
        <v>651</v>
      </c>
      <c r="E291" s="20">
        <v>36</v>
      </c>
      <c r="F291" s="20">
        <v>35</v>
      </c>
      <c r="G291" s="9">
        <v>0.97222222222222221</v>
      </c>
      <c r="H291" s="20">
        <v>31</v>
      </c>
      <c r="I291" s="9">
        <v>0.88571428571428568</v>
      </c>
      <c r="J291" s="20">
        <v>0</v>
      </c>
      <c r="K291" s="9">
        <v>0</v>
      </c>
      <c r="L291" s="20">
        <v>0</v>
      </c>
      <c r="M291" s="9">
        <v>0</v>
      </c>
      <c r="N291" s="20">
        <v>0</v>
      </c>
      <c r="O291" s="9">
        <v>0</v>
      </c>
      <c r="P291" s="20">
        <v>0</v>
      </c>
      <c r="Q291" s="9">
        <v>0</v>
      </c>
    </row>
    <row r="292" spans="4:17" x14ac:dyDescent="0.25">
      <c r="D292" s="8" t="s">
        <v>656</v>
      </c>
      <c r="E292" s="20">
        <v>2</v>
      </c>
      <c r="F292" s="20">
        <v>2</v>
      </c>
      <c r="G292" s="9">
        <v>1</v>
      </c>
      <c r="H292" s="20">
        <v>2</v>
      </c>
      <c r="I292" s="9">
        <v>1</v>
      </c>
      <c r="J292" s="20">
        <v>0</v>
      </c>
      <c r="K292" s="9">
        <v>0</v>
      </c>
      <c r="L292" s="20">
        <v>0</v>
      </c>
      <c r="M292" s="9">
        <v>0</v>
      </c>
      <c r="N292" s="20">
        <v>0</v>
      </c>
      <c r="O292" s="9">
        <v>0</v>
      </c>
      <c r="P292" s="20">
        <v>0</v>
      </c>
      <c r="Q292" s="9">
        <v>0</v>
      </c>
    </row>
    <row r="293" spans="4:17" x14ac:dyDescent="0.25">
      <c r="D293" s="8" t="s">
        <v>677</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678</v>
      </c>
      <c r="E294" s="20">
        <v>7</v>
      </c>
      <c r="F294" s="20">
        <v>7</v>
      </c>
      <c r="G294" s="9">
        <v>1</v>
      </c>
      <c r="H294" s="20">
        <v>7</v>
      </c>
      <c r="I294" s="9">
        <v>1</v>
      </c>
      <c r="J294" s="20">
        <v>0</v>
      </c>
      <c r="K294" s="9">
        <v>0</v>
      </c>
      <c r="L294" s="20">
        <v>0</v>
      </c>
      <c r="M294" s="9">
        <v>0</v>
      </c>
      <c r="N294" s="20">
        <v>0</v>
      </c>
      <c r="O294" s="9">
        <v>0</v>
      </c>
      <c r="P294" s="20">
        <v>0</v>
      </c>
      <c r="Q294" s="9">
        <v>0</v>
      </c>
    </row>
    <row r="295" spans="4:17" x14ac:dyDescent="0.25">
      <c r="D295" s="7" t="s">
        <v>653</v>
      </c>
      <c r="E295" s="20">
        <v>134</v>
      </c>
      <c r="F295" s="20">
        <v>128</v>
      </c>
      <c r="G295" s="9">
        <v>0.95522388059701491</v>
      </c>
      <c r="H295" s="20">
        <v>104</v>
      </c>
      <c r="I295" s="9">
        <v>0.8125</v>
      </c>
      <c r="J295" s="20">
        <v>0</v>
      </c>
      <c r="K295" s="9">
        <v>0</v>
      </c>
      <c r="L295" s="20">
        <v>4</v>
      </c>
      <c r="M295" s="9">
        <v>3.125E-2</v>
      </c>
      <c r="N295" s="20">
        <v>0</v>
      </c>
      <c r="O295" s="9">
        <v>0</v>
      </c>
      <c r="P295" s="20">
        <v>1</v>
      </c>
      <c r="Q295" s="9">
        <v>7.8125E-3</v>
      </c>
    </row>
    <row r="296" spans="4:17" x14ac:dyDescent="0.25">
      <c r="D296" s="8" t="s">
        <v>654</v>
      </c>
      <c r="E296" s="20">
        <v>38</v>
      </c>
      <c r="F296" s="20">
        <v>35</v>
      </c>
      <c r="G296" s="9">
        <v>0.92105263157894735</v>
      </c>
      <c r="H296" s="20">
        <v>28</v>
      </c>
      <c r="I296" s="9">
        <v>0.8</v>
      </c>
      <c r="J296" s="20">
        <v>0</v>
      </c>
      <c r="K296" s="9">
        <v>0</v>
      </c>
      <c r="L296" s="20">
        <v>3</v>
      </c>
      <c r="M296" s="9">
        <v>8.5714285714285715E-2</v>
      </c>
      <c r="N296" s="20">
        <v>0</v>
      </c>
      <c r="O296" s="9">
        <v>0</v>
      </c>
      <c r="P296" s="20">
        <v>0</v>
      </c>
      <c r="Q296" s="9">
        <v>0</v>
      </c>
    </row>
    <row r="297" spans="4:17" x14ac:dyDescent="0.25">
      <c r="D297" s="8" t="s">
        <v>657</v>
      </c>
      <c r="E297" s="20">
        <v>39</v>
      </c>
      <c r="F297" s="20">
        <v>37</v>
      </c>
      <c r="G297" s="9">
        <v>0.94871794871794868</v>
      </c>
      <c r="H297" s="20">
        <v>28</v>
      </c>
      <c r="I297" s="9">
        <v>0.7567567567567568</v>
      </c>
      <c r="J297" s="20">
        <v>0</v>
      </c>
      <c r="K297" s="9">
        <v>0</v>
      </c>
      <c r="L297" s="20">
        <v>1</v>
      </c>
      <c r="M297" s="9">
        <v>2.7027027027027029E-2</v>
      </c>
      <c r="N297" s="20">
        <v>0</v>
      </c>
      <c r="O297" s="9">
        <v>0</v>
      </c>
      <c r="P297" s="20">
        <v>0</v>
      </c>
      <c r="Q297" s="9">
        <v>0</v>
      </c>
    </row>
    <row r="298" spans="4:17" x14ac:dyDescent="0.25">
      <c r="D298" s="8" t="s">
        <v>661</v>
      </c>
      <c r="E298" s="20">
        <v>10</v>
      </c>
      <c r="F298" s="20">
        <v>10</v>
      </c>
      <c r="G298" s="9">
        <v>1</v>
      </c>
      <c r="H298" s="20">
        <v>7</v>
      </c>
      <c r="I298" s="9">
        <v>0.7</v>
      </c>
      <c r="J298" s="20">
        <v>0</v>
      </c>
      <c r="K298" s="9">
        <v>0</v>
      </c>
      <c r="L298" s="20">
        <v>0</v>
      </c>
      <c r="M298" s="9">
        <v>0</v>
      </c>
      <c r="N298" s="20">
        <v>0</v>
      </c>
      <c r="O298" s="9">
        <v>0</v>
      </c>
      <c r="P298" s="20">
        <v>0</v>
      </c>
      <c r="Q298" s="9">
        <v>0</v>
      </c>
    </row>
    <row r="299" spans="4:17" x14ac:dyDescent="0.25">
      <c r="D299" s="8" t="s">
        <v>666</v>
      </c>
      <c r="E299" s="20">
        <v>46</v>
      </c>
      <c r="F299" s="20">
        <v>45</v>
      </c>
      <c r="G299" s="9">
        <v>0.97826086956521741</v>
      </c>
      <c r="H299" s="20">
        <v>40</v>
      </c>
      <c r="I299" s="9">
        <v>0.88888888888888884</v>
      </c>
      <c r="J299" s="20">
        <v>0</v>
      </c>
      <c r="K299" s="9">
        <v>0</v>
      </c>
      <c r="L299" s="20">
        <v>0</v>
      </c>
      <c r="M299" s="9">
        <v>0</v>
      </c>
      <c r="N299" s="20">
        <v>0</v>
      </c>
      <c r="O299" s="9">
        <v>0</v>
      </c>
      <c r="P299" s="20">
        <v>1</v>
      </c>
      <c r="Q299" s="9">
        <v>2.2222222222222223E-2</v>
      </c>
    </row>
    <row r="300" spans="4:17" x14ac:dyDescent="0.25">
      <c r="D300" s="8" t="s">
        <v>673</v>
      </c>
      <c r="E300" s="20">
        <v>1</v>
      </c>
      <c r="F300" s="20">
        <v>1</v>
      </c>
      <c r="G300" s="9">
        <v>1</v>
      </c>
      <c r="H300" s="20">
        <v>1</v>
      </c>
      <c r="I300" s="9">
        <v>1</v>
      </c>
      <c r="J300" s="20">
        <v>0</v>
      </c>
      <c r="K300" s="9">
        <v>0</v>
      </c>
      <c r="L300" s="20">
        <v>0</v>
      </c>
      <c r="M300" s="9">
        <v>0</v>
      </c>
      <c r="N300" s="20">
        <v>0</v>
      </c>
      <c r="O300" s="9">
        <v>0</v>
      </c>
      <c r="P300" s="20">
        <v>0</v>
      </c>
      <c r="Q300" s="9">
        <v>0</v>
      </c>
    </row>
    <row r="301" spans="4:17" x14ac:dyDescent="0.25">
      <c r="D301" s="8" t="s">
        <v>680</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494</v>
      </c>
      <c r="E302" s="20">
        <v>630</v>
      </c>
      <c r="F302" s="20">
        <v>584</v>
      </c>
      <c r="G302" s="9">
        <v>0.92698412698412702</v>
      </c>
      <c r="H302" s="20">
        <v>529</v>
      </c>
      <c r="I302" s="9">
        <v>0.90582191780821919</v>
      </c>
      <c r="J302" s="20">
        <v>0</v>
      </c>
      <c r="K302" s="9">
        <v>0</v>
      </c>
      <c r="L302" s="20">
        <v>16</v>
      </c>
      <c r="M302" s="9">
        <v>2.7397260273972601E-2</v>
      </c>
      <c r="N302" s="20">
        <v>12</v>
      </c>
      <c r="O302" s="9">
        <v>2.0547945205479451E-2</v>
      </c>
      <c r="P302" s="20">
        <v>3</v>
      </c>
      <c r="Q302" s="9">
        <v>5.1369863013698627E-3</v>
      </c>
    </row>
    <row r="303" spans="4:17" x14ac:dyDescent="0.25">
      <c r="D303" s="7" t="s">
        <v>683</v>
      </c>
      <c r="E303" s="20">
        <v>86</v>
      </c>
      <c r="F303" s="20">
        <v>83</v>
      </c>
      <c r="G303" s="9">
        <v>0.96511627906976749</v>
      </c>
      <c r="H303" s="20">
        <v>75</v>
      </c>
      <c r="I303" s="9">
        <v>0.90361445783132532</v>
      </c>
      <c r="J303" s="20">
        <v>0</v>
      </c>
      <c r="K303" s="9">
        <v>0</v>
      </c>
      <c r="L303" s="20">
        <v>1</v>
      </c>
      <c r="M303" s="9">
        <v>1.2048192771084338E-2</v>
      </c>
      <c r="N303" s="20">
        <v>1</v>
      </c>
      <c r="O303" s="9">
        <v>1.2048192771084338E-2</v>
      </c>
      <c r="P303" s="20">
        <v>1</v>
      </c>
      <c r="Q303" s="9">
        <v>1.2048192771084338E-2</v>
      </c>
    </row>
    <row r="304" spans="4:17" x14ac:dyDescent="0.25">
      <c r="D304" s="8" t="s">
        <v>684</v>
      </c>
      <c r="E304" s="20">
        <v>1</v>
      </c>
      <c r="F304" s="20">
        <v>1</v>
      </c>
      <c r="G304" s="9">
        <v>1</v>
      </c>
      <c r="H304" s="20">
        <v>1</v>
      </c>
      <c r="I304" s="9">
        <v>1</v>
      </c>
      <c r="J304" s="20">
        <v>0</v>
      </c>
      <c r="K304" s="9">
        <v>0</v>
      </c>
      <c r="L304" s="20">
        <v>0</v>
      </c>
      <c r="M304" s="9">
        <v>0</v>
      </c>
      <c r="N304" s="20">
        <v>0</v>
      </c>
      <c r="O304" s="9">
        <v>0</v>
      </c>
      <c r="P304" s="20">
        <v>0</v>
      </c>
      <c r="Q304" s="9">
        <v>0</v>
      </c>
    </row>
    <row r="305" spans="4:17" x14ac:dyDescent="0.25">
      <c r="D305" s="8" t="s">
        <v>709</v>
      </c>
      <c r="E305" s="20">
        <v>39</v>
      </c>
      <c r="F305" s="20">
        <v>36</v>
      </c>
      <c r="G305" s="9">
        <v>0.92307692307692313</v>
      </c>
      <c r="H305" s="20">
        <v>32</v>
      </c>
      <c r="I305" s="9">
        <v>0.88888888888888884</v>
      </c>
      <c r="J305" s="20">
        <v>0</v>
      </c>
      <c r="K305" s="9">
        <v>0</v>
      </c>
      <c r="L305" s="20">
        <v>1</v>
      </c>
      <c r="M305" s="9">
        <v>2.7777777777777776E-2</v>
      </c>
      <c r="N305" s="20">
        <v>1</v>
      </c>
      <c r="O305" s="9">
        <v>2.7777777777777776E-2</v>
      </c>
      <c r="P305" s="20">
        <v>1</v>
      </c>
      <c r="Q305" s="9">
        <v>2.7777777777777776E-2</v>
      </c>
    </row>
    <row r="306" spans="4:17" x14ac:dyDescent="0.25">
      <c r="D306" s="8" t="s">
        <v>710</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711</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716</v>
      </c>
      <c r="E308" s="20">
        <v>44</v>
      </c>
      <c r="F308" s="20">
        <v>44</v>
      </c>
      <c r="G308" s="9">
        <v>1</v>
      </c>
      <c r="H308" s="20">
        <v>40</v>
      </c>
      <c r="I308" s="9">
        <v>0.90909090909090906</v>
      </c>
      <c r="J308" s="20">
        <v>0</v>
      </c>
      <c r="K308" s="9">
        <v>0</v>
      </c>
      <c r="L308" s="20">
        <v>0</v>
      </c>
      <c r="M308" s="9">
        <v>0</v>
      </c>
      <c r="N308" s="20">
        <v>0</v>
      </c>
      <c r="O308" s="9">
        <v>0</v>
      </c>
      <c r="P308" s="20">
        <v>0</v>
      </c>
      <c r="Q308" s="9">
        <v>0</v>
      </c>
    </row>
    <row r="309" spans="4:17" x14ac:dyDescent="0.25">
      <c r="D309" s="7" t="s">
        <v>495</v>
      </c>
      <c r="E309" s="20">
        <v>218</v>
      </c>
      <c r="F309" s="20">
        <v>208</v>
      </c>
      <c r="G309" s="9">
        <v>0.95412844036697253</v>
      </c>
      <c r="H309" s="20">
        <v>200</v>
      </c>
      <c r="I309" s="9">
        <v>0.96153846153846156</v>
      </c>
      <c r="J309" s="20">
        <v>0</v>
      </c>
      <c r="K309" s="9">
        <v>0</v>
      </c>
      <c r="L309" s="20">
        <v>5</v>
      </c>
      <c r="M309" s="9">
        <v>2.403846153846154E-2</v>
      </c>
      <c r="N309" s="20">
        <v>0</v>
      </c>
      <c r="O309" s="9">
        <v>0</v>
      </c>
      <c r="P309" s="20">
        <v>0</v>
      </c>
      <c r="Q309" s="9">
        <v>0</v>
      </c>
    </row>
    <row r="310" spans="4:17" x14ac:dyDescent="0.25">
      <c r="D310" s="8" t="s">
        <v>496</v>
      </c>
      <c r="E310" s="20">
        <v>35</v>
      </c>
      <c r="F310" s="20">
        <v>33</v>
      </c>
      <c r="G310" s="9">
        <v>0.94285714285714284</v>
      </c>
      <c r="H310" s="20">
        <v>33</v>
      </c>
      <c r="I310" s="9">
        <v>1</v>
      </c>
      <c r="J310" s="20">
        <v>0</v>
      </c>
      <c r="K310" s="9">
        <v>0</v>
      </c>
      <c r="L310" s="20">
        <v>2</v>
      </c>
      <c r="M310" s="9">
        <v>6.0606060606060608E-2</v>
      </c>
      <c r="N310" s="20">
        <v>0</v>
      </c>
      <c r="O310" s="9">
        <v>0</v>
      </c>
      <c r="P310" s="20">
        <v>0</v>
      </c>
      <c r="Q310" s="9">
        <v>0</v>
      </c>
    </row>
    <row r="311" spans="4:17" x14ac:dyDescent="0.25">
      <c r="D311" s="8" t="s">
        <v>686</v>
      </c>
      <c r="E311" s="20">
        <v>76</v>
      </c>
      <c r="F311" s="20">
        <v>71</v>
      </c>
      <c r="G311" s="9">
        <v>0.93421052631578949</v>
      </c>
      <c r="H311" s="20">
        <v>67</v>
      </c>
      <c r="I311" s="9">
        <v>0.94366197183098588</v>
      </c>
      <c r="J311" s="20">
        <v>0</v>
      </c>
      <c r="K311" s="9">
        <v>0</v>
      </c>
      <c r="L311" s="20">
        <v>2</v>
      </c>
      <c r="M311" s="9">
        <v>2.8169014084507043E-2</v>
      </c>
      <c r="N311" s="20">
        <v>0</v>
      </c>
      <c r="O311" s="9">
        <v>0</v>
      </c>
      <c r="P311" s="20">
        <v>0</v>
      </c>
      <c r="Q311" s="9">
        <v>0</v>
      </c>
    </row>
    <row r="312" spans="4:17" x14ac:dyDescent="0.25">
      <c r="D312" s="8" t="s">
        <v>756</v>
      </c>
      <c r="E312" s="20">
        <v>22</v>
      </c>
      <c r="F312" s="20">
        <v>21</v>
      </c>
      <c r="G312" s="9">
        <v>0.95454545454545459</v>
      </c>
      <c r="H312" s="20">
        <v>21</v>
      </c>
      <c r="I312" s="9">
        <v>1</v>
      </c>
      <c r="J312" s="20"/>
      <c r="K312" s="9">
        <v>0</v>
      </c>
      <c r="L312" s="20">
        <v>1</v>
      </c>
      <c r="M312" s="9">
        <v>4.7619047619047616E-2</v>
      </c>
      <c r="N312" s="20"/>
      <c r="O312" s="9">
        <v>0</v>
      </c>
      <c r="P312" s="20"/>
      <c r="Q312" s="9">
        <v>0</v>
      </c>
    </row>
    <row r="313" spans="4:17" x14ac:dyDescent="0.25">
      <c r="D313" s="8" t="s">
        <v>698</v>
      </c>
      <c r="E313" s="20">
        <v>71</v>
      </c>
      <c r="F313" s="20">
        <v>69</v>
      </c>
      <c r="G313" s="9">
        <v>0.971830985915493</v>
      </c>
      <c r="H313" s="20">
        <v>65</v>
      </c>
      <c r="I313" s="9">
        <v>0.94202898550724634</v>
      </c>
      <c r="J313" s="20">
        <v>0</v>
      </c>
      <c r="K313" s="9">
        <v>0</v>
      </c>
      <c r="L313" s="20">
        <v>0</v>
      </c>
      <c r="M313" s="9">
        <v>0</v>
      </c>
      <c r="N313" s="20">
        <v>0</v>
      </c>
      <c r="O313" s="9">
        <v>0</v>
      </c>
      <c r="P313" s="20">
        <v>0</v>
      </c>
      <c r="Q313" s="9">
        <v>0</v>
      </c>
    </row>
    <row r="314" spans="4:17" x14ac:dyDescent="0.25">
      <c r="D314" s="8" t="s">
        <v>707</v>
      </c>
      <c r="E314" s="20">
        <v>14</v>
      </c>
      <c r="F314" s="20">
        <v>14</v>
      </c>
      <c r="G314" s="9">
        <v>1</v>
      </c>
      <c r="H314" s="20">
        <v>14</v>
      </c>
      <c r="I314" s="9">
        <v>1</v>
      </c>
      <c r="J314" s="20">
        <v>0</v>
      </c>
      <c r="K314" s="9">
        <v>0</v>
      </c>
      <c r="L314" s="20">
        <v>0</v>
      </c>
      <c r="M314" s="9">
        <v>0</v>
      </c>
      <c r="N314" s="20">
        <v>0</v>
      </c>
      <c r="O314" s="9">
        <v>0</v>
      </c>
      <c r="P314" s="20">
        <v>0</v>
      </c>
      <c r="Q314" s="9">
        <v>0</v>
      </c>
    </row>
    <row r="315" spans="4:17" x14ac:dyDescent="0.25">
      <c r="D315" s="7" t="s">
        <v>497</v>
      </c>
      <c r="E315" s="20">
        <v>49</v>
      </c>
      <c r="F315" s="20">
        <v>47</v>
      </c>
      <c r="G315" s="9">
        <v>0.95918367346938771</v>
      </c>
      <c r="H315" s="20">
        <v>43</v>
      </c>
      <c r="I315" s="9">
        <v>0.91489361702127658</v>
      </c>
      <c r="J315" s="20">
        <v>0</v>
      </c>
      <c r="K315" s="9">
        <v>0</v>
      </c>
      <c r="L315" s="20">
        <v>0</v>
      </c>
      <c r="M315" s="9">
        <v>0</v>
      </c>
      <c r="N315" s="20">
        <v>0</v>
      </c>
      <c r="O315" s="9">
        <v>0</v>
      </c>
      <c r="P315" s="20">
        <v>1</v>
      </c>
      <c r="Q315" s="9">
        <v>2.1276595744680851E-2</v>
      </c>
    </row>
    <row r="316" spans="4:17" x14ac:dyDescent="0.25">
      <c r="D316" s="8" t="s">
        <v>685</v>
      </c>
      <c r="E316" s="20">
        <v>1</v>
      </c>
      <c r="F316" s="20">
        <v>1</v>
      </c>
      <c r="G316" s="9">
        <v>1</v>
      </c>
      <c r="H316" s="20">
        <v>1</v>
      </c>
      <c r="I316" s="9">
        <v>1</v>
      </c>
      <c r="J316" s="20">
        <v>0</v>
      </c>
      <c r="K316" s="9">
        <v>0</v>
      </c>
      <c r="L316" s="20">
        <v>0</v>
      </c>
      <c r="M316" s="9">
        <v>0</v>
      </c>
      <c r="N316" s="20">
        <v>0</v>
      </c>
      <c r="O316" s="9">
        <v>0</v>
      </c>
      <c r="P316" s="20">
        <v>0</v>
      </c>
      <c r="Q316" s="9">
        <v>0</v>
      </c>
    </row>
    <row r="317" spans="4:17" x14ac:dyDescent="0.25">
      <c r="D317" s="8" t="s">
        <v>712</v>
      </c>
      <c r="E317" s="20">
        <v>2</v>
      </c>
      <c r="F317" s="20">
        <v>2</v>
      </c>
      <c r="G317" s="9">
        <v>1</v>
      </c>
      <c r="H317" s="20">
        <v>2</v>
      </c>
      <c r="I317" s="9">
        <v>1</v>
      </c>
      <c r="J317" s="20">
        <v>0</v>
      </c>
      <c r="K317" s="9">
        <v>0</v>
      </c>
      <c r="L317" s="20">
        <v>0</v>
      </c>
      <c r="M317" s="9">
        <v>0</v>
      </c>
      <c r="N317" s="20">
        <v>0</v>
      </c>
      <c r="O317" s="9">
        <v>0</v>
      </c>
      <c r="P317" s="20">
        <v>0</v>
      </c>
      <c r="Q317" s="9">
        <v>0</v>
      </c>
    </row>
    <row r="318" spans="4:17" x14ac:dyDescent="0.25">
      <c r="D318" s="8" t="s">
        <v>755</v>
      </c>
      <c r="E318" s="20">
        <v>4</v>
      </c>
      <c r="F318" s="20">
        <v>4</v>
      </c>
      <c r="G318" s="9">
        <v>1</v>
      </c>
      <c r="H318" s="20">
        <v>2</v>
      </c>
      <c r="I318" s="9">
        <v>0.5</v>
      </c>
      <c r="J318" s="20"/>
      <c r="K318" s="9">
        <v>0</v>
      </c>
      <c r="L318" s="20"/>
      <c r="M318" s="9">
        <v>0</v>
      </c>
      <c r="N318" s="20"/>
      <c r="O318" s="9">
        <v>0</v>
      </c>
      <c r="P318" s="20"/>
      <c r="Q318" s="9">
        <v>0</v>
      </c>
    </row>
    <row r="319" spans="4:17" x14ac:dyDescent="0.25">
      <c r="D319" s="8" t="s">
        <v>693</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695</v>
      </c>
      <c r="E320" s="20">
        <v>2</v>
      </c>
      <c r="F320" s="20">
        <v>2</v>
      </c>
      <c r="G320" s="9">
        <v>1</v>
      </c>
      <c r="H320" s="20">
        <v>2</v>
      </c>
      <c r="I320" s="9">
        <v>1</v>
      </c>
      <c r="J320" s="20">
        <v>0</v>
      </c>
      <c r="K320" s="9">
        <v>0</v>
      </c>
      <c r="L320" s="20">
        <v>0</v>
      </c>
      <c r="M320" s="9">
        <v>0</v>
      </c>
      <c r="N320" s="20">
        <v>0</v>
      </c>
      <c r="O320" s="9">
        <v>0</v>
      </c>
      <c r="P320" s="20">
        <v>0</v>
      </c>
      <c r="Q320" s="9">
        <v>0</v>
      </c>
    </row>
    <row r="321" spans="4:17" x14ac:dyDescent="0.25">
      <c r="D321" s="8" t="s">
        <v>714</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715</v>
      </c>
      <c r="E322" s="20">
        <v>2</v>
      </c>
      <c r="F322" s="20">
        <v>2</v>
      </c>
      <c r="G322" s="9">
        <v>1</v>
      </c>
      <c r="H322" s="20">
        <v>2</v>
      </c>
      <c r="I322" s="9">
        <v>1</v>
      </c>
      <c r="J322" s="20">
        <v>0</v>
      </c>
      <c r="K322" s="9">
        <v>0</v>
      </c>
      <c r="L322" s="20">
        <v>0</v>
      </c>
      <c r="M322" s="9">
        <v>0</v>
      </c>
      <c r="N322" s="20">
        <v>0</v>
      </c>
      <c r="O322" s="9">
        <v>0</v>
      </c>
      <c r="P322" s="20">
        <v>0</v>
      </c>
      <c r="Q322" s="9">
        <v>0</v>
      </c>
    </row>
    <row r="323" spans="4:17" x14ac:dyDescent="0.25">
      <c r="D323" s="8" t="s">
        <v>759</v>
      </c>
      <c r="E323" s="20">
        <v>38</v>
      </c>
      <c r="F323" s="20">
        <v>36</v>
      </c>
      <c r="G323" s="9">
        <v>0.94736842105263153</v>
      </c>
      <c r="H323" s="20">
        <v>34</v>
      </c>
      <c r="I323" s="9">
        <v>0.94444444444444442</v>
      </c>
      <c r="J323" s="20"/>
      <c r="K323" s="9">
        <v>0</v>
      </c>
      <c r="L323" s="20"/>
      <c r="M323" s="9">
        <v>0</v>
      </c>
      <c r="N323" s="20"/>
      <c r="O323" s="9">
        <v>0</v>
      </c>
      <c r="P323" s="20">
        <v>1</v>
      </c>
      <c r="Q323" s="9">
        <v>2.7777777777777776E-2</v>
      </c>
    </row>
    <row r="324" spans="4:17" x14ac:dyDescent="0.25">
      <c r="D324" s="7" t="s">
        <v>499</v>
      </c>
      <c r="E324" s="20">
        <v>47</v>
      </c>
      <c r="F324" s="20">
        <v>44</v>
      </c>
      <c r="G324" s="9">
        <v>0.93617021276595747</v>
      </c>
      <c r="H324" s="20">
        <v>39</v>
      </c>
      <c r="I324" s="9">
        <v>0.88636363636363635</v>
      </c>
      <c r="J324" s="20">
        <v>0</v>
      </c>
      <c r="K324" s="9">
        <v>0</v>
      </c>
      <c r="L324" s="20">
        <v>0</v>
      </c>
      <c r="M324" s="9">
        <v>0</v>
      </c>
      <c r="N324" s="20">
        <v>0</v>
      </c>
      <c r="O324" s="9">
        <v>0</v>
      </c>
      <c r="P324" s="20">
        <v>0</v>
      </c>
      <c r="Q324" s="9">
        <v>0</v>
      </c>
    </row>
    <row r="325" spans="4:17" x14ac:dyDescent="0.25">
      <c r="D325" s="8" t="s">
        <v>682</v>
      </c>
      <c r="E325" s="20">
        <v>1</v>
      </c>
      <c r="F325" s="20">
        <v>1</v>
      </c>
      <c r="G325" s="9">
        <v>1</v>
      </c>
      <c r="H325" s="20">
        <v>0</v>
      </c>
      <c r="I325" s="9">
        <v>0</v>
      </c>
      <c r="J325" s="20">
        <v>0</v>
      </c>
      <c r="K325" s="9">
        <v>0</v>
      </c>
      <c r="L325" s="20">
        <v>0</v>
      </c>
      <c r="M325" s="9">
        <v>0</v>
      </c>
      <c r="N325" s="20">
        <v>0</v>
      </c>
      <c r="O325" s="9">
        <v>0</v>
      </c>
      <c r="P325" s="20">
        <v>0</v>
      </c>
      <c r="Q325" s="9">
        <v>0</v>
      </c>
    </row>
    <row r="326" spans="4:17" x14ac:dyDescent="0.25">
      <c r="D326" s="8" t="s">
        <v>687</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691</v>
      </c>
      <c r="E327" s="20">
        <v>2</v>
      </c>
      <c r="F327" s="20">
        <v>2</v>
      </c>
      <c r="G327" s="9">
        <v>1</v>
      </c>
      <c r="H327" s="20">
        <v>2</v>
      </c>
      <c r="I327" s="9">
        <v>1</v>
      </c>
      <c r="J327" s="20">
        <v>0</v>
      </c>
      <c r="K327" s="9">
        <v>0</v>
      </c>
      <c r="L327" s="20">
        <v>0</v>
      </c>
      <c r="M327" s="9">
        <v>0</v>
      </c>
      <c r="N327" s="20">
        <v>0</v>
      </c>
      <c r="O327" s="9">
        <v>0</v>
      </c>
      <c r="P327" s="20">
        <v>0</v>
      </c>
      <c r="Q327" s="9">
        <v>0</v>
      </c>
    </row>
    <row r="328" spans="4:17" x14ac:dyDescent="0.25">
      <c r="D328" s="8" t="s">
        <v>696</v>
      </c>
      <c r="E328" s="20">
        <v>1</v>
      </c>
      <c r="F328" s="20">
        <v>1</v>
      </c>
      <c r="G328" s="9">
        <v>1</v>
      </c>
      <c r="H328" s="20">
        <v>1</v>
      </c>
      <c r="I328" s="9">
        <v>1</v>
      </c>
      <c r="J328" s="20">
        <v>0</v>
      </c>
      <c r="K328" s="9">
        <v>0</v>
      </c>
      <c r="L328" s="20">
        <v>0</v>
      </c>
      <c r="M328" s="9">
        <v>0</v>
      </c>
      <c r="N328" s="20">
        <v>0</v>
      </c>
      <c r="O328" s="9">
        <v>0</v>
      </c>
      <c r="P328" s="20">
        <v>0</v>
      </c>
      <c r="Q328" s="9">
        <v>0</v>
      </c>
    </row>
    <row r="329" spans="4:17" x14ac:dyDescent="0.25">
      <c r="D329" s="8" t="s">
        <v>703</v>
      </c>
      <c r="E329" s="20">
        <v>41</v>
      </c>
      <c r="F329" s="20">
        <v>38</v>
      </c>
      <c r="G329" s="9">
        <v>0.92682926829268297</v>
      </c>
      <c r="H329" s="20">
        <v>34</v>
      </c>
      <c r="I329" s="9">
        <v>0.89473684210526316</v>
      </c>
      <c r="J329" s="20">
        <v>0</v>
      </c>
      <c r="K329" s="9">
        <v>0</v>
      </c>
      <c r="L329" s="20">
        <v>0</v>
      </c>
      <c r="M329" s="9">
        <v>0</v>
      </c>
      <c r="N329" s="20">
        <v>0</v>
      </c>
      <c r="O329" s="9">
        <v>0</v>
      </c>
      <c r="P329" s="20">
        <v>0</v>
      </c>
      <c r="Q329" s="9">
        <v>0</v>
      </c>
    </row>
    <row r="330" spans="4:17" x14ac:dyDescent="0.25">
      <c r="D330" s="8" t="s">
        <v>758</v>
      </c>
      <c r="E330" s="20">
        <v>1</v>
      </c>
      <c r="F330" s="20">
        <v>1</v>
      </c>
      <c r="G330" s="9">
        <v>1</v>
      </c>
      <c r="H330" s="20">
        <v>1</v>
      </c>
      <c r="I330" s="9">
        <v>1</v>
      </c>
      <c r="J330" s="20"/>
      <c r="K330" s="9">
        <v>0</v>
      </c>
      <c r="L330" s="20"/>
      <c r="M330" s="9">
        <v>0</v>
      </c>
      <c r="N330" s="20"/>
      <c r="O330" s="9">
        <v>0</v>
      </c>
      <c r="P330" s="20"/>
      <c r="Q330" s="9">
        <v>0</v>
      </c>
    </row>
    <row r="331" spans="4:17" x14ac:dyDescent="0.25">
      <c r="D331" s="8" t="s">
        <v>706</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498</v>
      </c>
      <c r="E332" s="20">
        <v>116</v>
      </c>
      <c r="F332" s="20">
        <v>100</v>
      </c>
      <c r="G332" s="9">
        <v>0.86206896551724133</v>
      </c>
      <c r="H332" s="20">
        <v>77</v>
      </c>
      <c r="I332" s="9">
        <v>0.77</v>
      </c>
      <c r="J332" s="20">
        <v>0</v>
      </c>
      <c r="K332" s="9">
        <v>0</v>
      </c>
      <c r="L332" s="20">
        <v>7</v>
      </c>
      <c r="M332" s="9">
        <v>7.0000000000000007E-2</v>
      </c>
      <c r="N332" s="20">
        <v>7</v>
      </c>
      <c r="O332" s="9">
        <v>7.0000000000000007E-2</v>
      </c>
      <c r="P332" s="20">
        <v>0</v>
      </c>
      <c r="Q332" s="9">
        <v>0</v>
      </c>
    </row>
    <row r="333" spans="4:17" x14ac:dyDescent="0.25">
      <c r="D333" s="8" t="s">
        <v>757</v>
      </c>
      <c r="E333" s="20">
        <v>11</v>
      </c>
      <c r="F333" s="20">
        <v>10</v>
      </c>
      <c r="G333" s="9">
        <v>0.90909090909090906</v>
      </c>
      <c r="H333" s="20">
        <v>10</v>
      </c>
      <c r="I333" s="9">
        <v>1</v>
      </c>
      <c r="J333" s="20"/>
      <c r="K333" s="9">
        <v>0</v>
      </c>
      <c r="L333" s="20">
        <v>1</v>
      </c>
      <c r="M333" s="9">
        <v>0.1</v>
      </c>
      <c r="N333" s="20"/>
      <c r="O333" s="9">
        <v>0</v>
      </c>
      <c r="P333" s="20"/>
      <c r="Q333" s="9">
        <v>0</v>
      </c>
    </row>
    <row r="334" spans="4:17" x14ac:dyDescent="0.25">
      <c r="D334" s="8" t="s">
        <v>701</v>
      </c>
      <c r="E334" s="20">
        <v>2</v>
      </c>
      <c r="F334" s="20">
        <v>2</v>
      </c>
      <c r="G334" s="9">
        <v>1</v>
      </c>
      <c r="H334" s="20">
        <v>1</v>
      </c>
      <c r="I334" s="9">
        <v>0.5</v>
      </c>
      <c r="J334" s="20">
        <v>0</v>
      </c>
      <c r="K334" s="9">
        <v>0</v>
      </c>
      <c r="L334" s="20">
        <v>0</v>
      </c>
      <c r="M334" s="9">
        <v>0</v>
      </c>
      <c r="N334" s="20">
        <v>0</v>
      </c>
      <c r="O334" s="9">
        <v>0</v>
      </c>
      <c r="P334" s="20">
        <v>0</v>
      </c>
      <c r="Q334" s="9">
        <v>0</v>
      </c>
    </row>
    <row r="335" spans="4:17" x14ac:dyDescent="0.25">
      <c r="D335" s="8" t="s">
        <v>500</v>
      </c>
      <c r="E335" s="20">
        <v>103</v>
      </c>
      <c r="F335" s="20">
        <v>88</v>
      </c>
      <c r="G335" s="9">
        <v>0.85436893203883491</v>
      </c>
      <c r="H335" s="20">
        <v>66</v>
      </c>
      <c r="I335" s="9">
        <v>0.75</v>
      </c>
      <c r="J335" s="20">
        <v>0</v>
      </c>
      <c r="K335" s="9">
        <v>0</v>
      </c>
      <c r="L335" s="20">
        <v>6</v>
      </c>
      <c r="M335" s="9">
        <v>6.8181818181818177E-2</v>
      </c>
      <c r="N335" s="20">
        <v>7</v>
      </c>
      <c r="O335" s="9">
        <v>7.9545454545454544E-2</v>
      </c>
      <c r="P335" s="20">
        <v>0</v>
      </c>
      <c r="Q335" s="9">
        <v>0</v>
      </c>
    </row>
    <row r="336" spans="4:17" x14ac:dyDescent="0.25">
      <c r="D336" s="7" t="s">
        <v>688</v>
      </c>
      <c r="E336" s="20">
        <v>81</v>
      </c>
      <c r="F336" s="20">
        <v>71</v>
      </c>
      <c r="G336" s="9">
        <v>0.87654320987654322</v>
      </c>
      <c r="H336" s="20">
        <v>65</v>
      </c>
      <c r="I336" s="9">
        <v>0.91549295774647887</v>
      </c>
      <c r="J336" s="20">
        <v>0</v>
      </c>
      <c r="K336" s="9">
        <v>0</v>
      </c>
      <c r="L336" s="20">
        <v>3</v>
      </c>
      <c r="M336" s="9">
        <v>4.2253521126760563E-2</v>
      </c>
      <c r="N336" s="20">
        <v>4</v>
      </c>
      <c r="O336" s="9">
        <v>5.6338028169014086E-2</v>
      </c>
      <c r="P336" s="20">
        <v>1</v>
      </c>
      <c r="Q336" s="9">
        <v>1.4084507042253521E-2</v>
      </c>
    </row>
    <row r="337" spans="4:17" x14ac:dyDescent="0.25">
      <c r="D337" s="8" t="s">
        <v>689</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692</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694</v>
      </c>
      <c r="E339" s="20">
        <v>7</v>
      </c>
      <c r="F339" s="20">
        <v>7</v>
      </c>
      <c r="G339" s="9">
        <v>1</v>
      </c>
      <c r="H339" s="20">
        <v>7</v>
      </c>
      <c r="I339" s="9">
        <v>1</v>
      </c>
      <c r="J339" s="20">
        <v>0</v>
      </c>
      <c r="K339" s="9">
        <v>0</v>
      </c>
      <c r="L339" s="20">
        <v>0</v>
      </c>
      <c r="M339" s="9">
        <v>0</v>
      </c>
      <c r="N339" s="20">
        <v>0</v>
      </c>
      <c r="O339" s="9">
        <v>0</v>
      </c>
      <c r="P339" s="20">
        <v>0</v>
      </c>
      <c r="Q339" s="9">
        <v>0</v>
      </c>
    </row>
    <row r="340" spans="4:17" x14ac:dyDescent="0.25">
      <c r="D340" s="8" t="s">
        <v>697</v>
      </c>
      <c r="E340" s="20">
        <v>5</v>
      </c>
      <c r="F340" s="20">
        <v>5</v>
      </c>
      <c r="G340" s="9">
        <v>1</v>
      </c>
      <c r="H340" s="20">
        <v>4</v>
      </c>
      <c r="I340" s="9">
        <v>0.8</v>
      </c>
      <c r="J340" s="20">
        <v>0</v>
      </c>
      <c r="K340" s="9">
        <v>0</v>
      </c>
      <c r="L340" s="20">
        <v>0</v>
      </c>
      <c r="M340" s="9">
        <v>0</v>
      </c>
      <c r="N340" s="20">
        <v>0</v>
      </c>
      <c r="O340" s="9">
        <v>0</v>
      </c>
      <c r="P340" s="20">
        <v>0</v>
      </c>
      <c r="Q340" s="9">
        <v>0</v>
      </c>
    </row>
    <row r="341" spans="4:17" x14ac:dyDescent="0.25">
      <c r="D341" s="8" t="s">
        <v>704</v>
      </c>
      <c r="E341" s="20">
        <v>68</v>
      </c>
      <c r="F341" s="20">
        <v>58</v>
      </c>
      <c r="G341" s="9">
        <v>0.8529411764705882</v>
      </c>
      <c r="H341" s="20">
        <v>53</v>
      </c>
      <c r="I341" s="9">
        <v>0.91379310344827591</v>
      </c>
      <c r="J341" s="20">
        <v>0</v>
      </c>
      <c r="K341" s="9">
        <v>0</v>
      </c>
      <c r="L341" s="20">
        <v>3</v>
      </c>
      <c r="M341" s="9">
        <v>5.1724137931034482E-2</v>
      </c>
      <c r="N341" s="20">
        <v>4</v>
      </c>
      <c r="O341" s="9">
        <v>6.8965517241379309E-2</v>
      </c>
      <c r="P341" s="20">
        <v>1</v>
      </c>
      <c r="Q341" s="9">
        <v>1.7241379310344827E-2</v>
      </c>
    </row>
    <row r="342" spans="4:17" x14ac:dyDescent="0.25">
      <c r="D342" s="8" t="s">
        <v>705</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690</v>
      </c>
      <c r="E343" s="20">
        <v>33</v>
      </c>
      <c r="F343" s="20">
        <v>31</v>
      </c>
      <c r="G343" s="9">
        <v>0.93939393939393945</v>
      </c>
      <c r="H343" s="20">
        <v>30</v>
      </c>
      <c r="I343" s="9">
        <v>0.967741935483871</v>
      </c>
      <c r="J343" s="20">
        <v>0</v>
      </c>
      <c r="K343" s="9">
        <v>0</v>
      </c>
      <c r="L343" s="20">
        <v>0</v>
      </c>
      <c r="M343" s="9">
        <v>0</v>
      </c>
      <c r="N343" s="20">
        <v>0</v>
      </c>
      <c r="O343" s="9">
        <v>0</v>
      </c>
      <c r="P343" s="20">
        <v>0</v>
      </c>
      <c r="Q343" s="9">
        <v>0</v>
      </c>
    </row>
    <row r="344" spans="4:17" x14ac:dyDescent="0.25">
      <c r="D344" s="8" t="s">
        <v>483</v>
      </c>
      <c r="E344" s="20">
        <v>14</v>
      </c>
      <c r="F344" s="20">
        <v>13</v>
      </c>
      <c r="G344" s="9">
        <v>0.9285714285714286</v>
      </c>
      <c r="H344" s="20">
        <v>12</v>
      </c>
      <c r="I344" s="9">
        <v>0.92307692307692313</v>
      </c>
      <c r="J344" s="20">
        <v>0</v>
      </c>
      <c r="K344" s="9">
        <v>0</v>
      </c>
      <c r="L344" s="20">
        <v>0</v>
      </c>
      <c r="M344" s="9">
        <v>0</v>
      </c>
      <c r="N344" s="20">
        <v>0</v>
      </c>
      <c r="O344" s="9">
        <v>0</v>
      </c>
      <c r="P344" s="20">
        <v>0</v>
      </c>
      <c r="Q344" s="9">
        <v>0</v>
      </c>
    </row>
    <row r="345" spans="4:17" x14ac:dyDescent="0.25">
      <c r="D345" s="8" t="s">
        <v>713</v>
      </c>
      <c r="E345" s="20">
        <v>17</v>
      </c>
      <c r="F345" s="20">
        <v>16</v>
      </c>
      <c r="G345" s="9">
        <v>0.94117647058823528</v>
      </c>
      <c r="H345" s="20">
        <v>16</v>
      </c>
      <c r="I345" s="9">
        <v>1</v>
      </c>
      <c r="J345" s="20">
        <v>0</v>
      </c>
      <c r="K345" s="9">
        <v>0</v>
      </c>
      <c r="L345" s="20">
        <v>0</v>
      </c>
      <c r="M345" s="9">
        <v>0</v>
      </c>
      <c r="N345" s="20">
        <v>0</v>
      </c>
      <c r="O345" s="9">
        <v>0</v>
      </c>
      <c r="P345" s="20">
        <v>0</v>
      </c>
      <c r="Q345" s="9">
        <v>0</v>
      </c>
    </row>
    <row r="346" spans="4:17" x14ac:dyDescent="0.25">
      <c r="D346" s="8" t="s">
        <v>699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700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702</v>
      </c>
      <c r="E348" s="20">
        <v>2</v>
      </c>
      <c r="F348" s="20">
        <v>2</v>
      </c>
      <c r="G348" s="9">
        <v>1</v>
      </c>
      <c r="H348" s="20">
        <v>2</v>
      </c>
      <c r="I348" s="9">
        <v>1</v>
      </c>
      <c r="J348" s="20">
        <v>0</v>
      </c>
      <c r="K348" s="9">
        <v>0</v>
      </c>
      <c r="L348" s="20">
        <v>0</v>
      </c>
      <c r="M348" s="9">
        <v>0</v>
      </c>
      <c r="N348" s="20">
        <v>0</v>
      </c>
      <c r="O348" s="9">
        <v>0</v>
      </c>
      <c r="P348" s="20">
        <v>0</v>
      </c>
      <c r="Q348" s="9">
        <v>0</v>
      </c>
    </row>
    <row r="349" spans="4:17" x14ac:dyDescent="0.25">
      <c r="D349" s="6" t="s">
        <v>208</v>
      </c>
      <c r="E349" s="20">
        <v>4246</v>
      </c>
      <c r="F349" s="20">
        <v>3848</v>
      </c>
      <c r="G349" s="9">
        <v>0.90626471973622236</v>
      </c>
      <c r="H349" s="20">
        <v>3400</v>
      </c>
      <c r="I349" s="9">
        <v>0.88357588357588357</v>
      </c>
      <c r="J349" s="20">
        <v>0</v>
      </c>
      <c r="K349" s="9">
        <v>0</v>
      </c>
      <c r="L349" s="20">
        <v>124</v>
      </c>
      <c r="M349" s="9">
        <v>3.2224532224532226E-2</v>
      </c>
      <c r="N349" s="20">
        <v>38</v>
      </c>
      <c r="O349" s="9">
        <v>9.8752598752598758E-3</v>
      </c>
      <c r="P349" s="20">
        <v>59</v>
      </c>
      <c r="Q349" s="9">
        <v>1.5332640332640333E-2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124614</v>
      </c>
      <c r="F22" s="15">
        <f>GETPIVOTDATA("Sum of 03f Second Vaccination",$D$23)</f>
        <v>110973</v>
      </c>
      <c r="G22" s="16">
        <f>GETPIVOTDATA("Sum of 03f%",$D$23)</f>
        <v>0.89053396889595071</v>
      </c>
      <c r="H22" s="15">
        <f>GETPIVOTDATA("Sum of 03a Vaccinated (Booster)",$D$23)</f>
        <v>101725</v>
      </c>
      <c r="I22" s="16">
        <f>GETPIVOTDATA("Sum of 03a%",$D$23)</f>
        <v>0.91666441386643593</v>
      </c>
      <c r="J22" s="15">
        <f>GETPIVOTDATA("Sum of 03b Contraindicated (inc allergies, exclu vaccinated)",$D$23)</f>
        <v>6</v>
      </c>
      <c r="K22" s="16">
        <f>GETPIVOTDATA("Sum of 03b%",$D$23)</f>
        <v>5.4067205536481846E-5</v>
      </c>
      <c r="L22" s="15">
        <f>GETPIVOTDATA("Sum of 03c Declined (excl vaccinated or contraindicated)",$D$23)</f>
        <v>5886</v>
      </c>
      <c r="M22" s="16">
        <f>GETPIVOTDATA("Sum of 03c%",$D$23)</f>
        <v>5.3039928631288695E-2</v>
      </c>
      <c r="N22" s="15">
        <f>GETPIVOTDATA("Sum of 03d Invited no outcome (excl vac, contr, decl)",$D$23)</f>
        <v>3503</v>
      </c>
      <c r="O22" s="16">
        <f>GETPIVOTDATA("Sum of 03d%",$D$23)</f>
        <v>3.1566236832382653E-2</v>
      </c>
      <c r="P22" s="15">
        <f>GETPIVOTDATA("Sum of 03e No contact coded [CALL]",$D$23)</f>
        <v>2331</v>
      </c>
      <c r="Q22" s="16">
        <f>GETPIVOTDATA("Sum of 03e%",$D$23)</f>
        <v>2.1005109350923198E-2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434</v>
      </c>
      <c r="E24" s="20">
        <v>11017</v>
      </c>
      <c r="F24" s="20">
        <v>9601</v>
      </c>
      <c r="G24" s="9">
        <v>0.87147136243986567</v>
      </c>
      <c r="H24" s="20">
        <v>8649</v>
      </c>
      <c r="I24" s="9">
        <v>0.90084366211852929</v>
      </c>
      <c r="J24" s="20">
        <v>0</v>
      </c>
      <c r="K24" s="9">
        <v>0</v>
      </c>
      <c r="L24" s="20">
        <v>497</v>
      </c>
      <c r="M24" s="9">
        <v>5.1765441099885429E-2</v>
      </c>
      <c r="N24" s="20">
        <v>308</v>
      </c>
      <c r="O24" s="9">
        <v>3.2079991667534634E-2</v>
      </c>
      <c r="P24" s="20">
        <v>426</v>
      </c>
      <c r="Q24" s="9">
        <v>4.4370378085616079E-2</v>
      </c>
    </row>
    <row r="25" spans="4:17" x14ac:dyDescent="0.25">
      <c r="D25" s="7" t="s">
        <v>446</v>
      </c>
      <c r="E25" s="20">
        <v>1609</v>
      </c>
      <c r="F25" s="20">
        <v>1410</v>
      </c>
      <c r="G25" s="9">
        <v>0.87632069608452456</v>
      </c>
      <c r="H25" s="20">
        <v>1282</v>
      </c>
      <c r="I25" s="9">
        <v>0.90921985815602835</v>
      </c>
      <c r="J25" s="20">
        <v>0</v>
      </c>
      <c r="K25" s="9">
        <v>0</v>
      </c>
      <c r="L25" s="20">
        <v>60</v>
      </c>
      <c r="M25" s="9">
        <v>4.2553191489361701E-2</v>
      </c>
      <c r="N25" s="20">
        <v>49</v>
      </c>
      <c r="O25" s="9">
        <v>3.4751773049645392E-2</v>
      </c>
      <c r="P25" s="20">
        <v>54</v>
      </c>
      <c r="Q25" s="9">
        <v>3.8297872340425532E-2</v>
      </c>
    </row>
    <row r="26" spans="4:17" x14ac:dyDescent="0.25">
      <c r="D26" s="8" t="s">
        <v>503</v>
      </c>
      <c r="E26" s="20">
        <v>357</v>
      </c>
      <c r="F26" s="20">
        <v>330</v>
      </c>
      <c r="G26" s="9">
        <v>0.92436974789915971</v>
      </c>
      <c r="H26" s="20">
        <v>308</v>
      </c>
      <c r="I26" s="9">
        <v>0.93333333333333335</v>
      </c>
      <c r="J26" s="20">
        <v>0</v>
      </c>
      <c r="K26" s="9">
        <v>0</v>
      </c>
      <c r="L26" s="20">
        <v>9</v>
      </c>
      <c r="M26" s="9">
        <v>2.7272727272727271E-2</v>
      </c>
      <c r="N26" s="20">
        <v>1</v>
      </c>
      <c r="O26" s="9">
        <v>3.0303030303030303E-3</v>
      </c>
      <c r="P26" s="20">
        <v>9</v>
      </c>
      <c r="Q26" s="9">
        <v>2.7272727272727271E-2</v>
      </c>
    </row>
    <row r="27" spans="4:17" x14ac:dyDescent="0.25">
      <c r="D27" s="8" t="s">
        <v>517</v>
      </c>
      <c r="E27" s="20">
        <v>272</v>
      </c>
      <c r="F27" s="20">
        <v>240</v>
      </c>
      <c r="G27" s="9">
        <v>0.88235294117647056</v>
      </c>
      <c r="H27" s="20">
        <v>219</v>
      </c>
      <c r="I27" s="9">
        <v>0.91249999999999998</v>
      </c>
      <c r="J27" s="20">
        <v>0</v>
      </c>
      <c r="K27" s="9">
        <v>0</v>
      </c>
      <c r="L27" s="20">
        <v>18</v>
      </c>
      <c r="M27" s="9">
        <v>7.4999999999999997E-2</v>
      </c>
      <c r="N27" s="20">
        <v>10</v>
      </c>
      <c r="O27" s="9">
        <v>4.1666666666666664E-2</v>
      </c>
      <c r="P27" s="20">
        <v>0</v>
      </c>
      <c r="Q27" s="9">
        <v>0</v>
      </c>
    </row>
    <row r="28" spans="4:17" x14ac:dyDescent="0.25">
      <c r="D28" s="8" t="s">
        <v>447</v>
      </c>
      <c r="E28" s="20">
        <v>980</v>
      </c>
      <c r="F28" s="20">
        <v>840</v>
      </c>
      <c r="G28" s="9">
        <v>0.8571428571428571</v>
      </c>
      <c r="H28" s="20">
        <v>755</v>
      </c>
      <c r="I28" s="9">
        <v>0.89880952380952384</v>
      </c>
      <c r="J28" s="20">
        <v>0</v>
      </c>
      <c r="K28" s="9">
        <v>0</v>
      </c>
      <c r="L28" s="20">
        <v>33</v>
      </c>
      <c r="M28" s="9">
        <v>3.9285714285714285E-2</v>
      </c>
      <c r="N28" s="20">
        <v>38</v>
      </c>
      <c r="O28" s="9">
        <v>4.5238095238095237E-2</v>
      </c>
      <c r="P28" s="20">
        <v>45</v>
      </c>
      <c r="Q28" s="9">
        <v>5.3571428571428568E-2</v>
      </c>
    </row>
    <row r="29" spans="4:17" x14ac:dyDescent="0.25">
      <c r="D29" s="7" t="s">
        <v>443</v>
      </c>
      <c r="E29" s="20">
        <v>1222</v>
      </c>
      <c r="F29" s="20">
        <v>1004</v>
      </c>
      <c r="G29" s="9">
        <v>0.82160392798690673</v>
      </c>
      <c r="H29" s="20">
        <v>880</v>
      </c>
      <c r="I29" s="9">
        <v>0.87649402390438247</v>
      </c>
      <c r="J29" s="20">
        <v>0</v>
      </c>
      <c r="K29" s="9">
        <v>0</v>
      </c>
      <c r="L29" s="20">
        <v>79</v>
      </c>
      <c r="M29" s="9">
        <v>7.8685258964143426E-2</v>
      </c>
      <c r="N29" s="20">
        <v>62</v>
      </c>
      <c r="O29" s="9">
        <v>6.1752988047808766E-2</v>
      </c>
      <c r="P29" s="20">
        <v>47</v>
      </c>
      <c r="Q29" s="9">
        <v>4.6812749003984064E-2</v>
      </c>
    </row>
    <row r="30" spans="4:17" x14ac:dyDescent="0.25">
      <c r="D30" s="8" t="s">
        <v>504</v>
      </c>
      <c r="E30" s="20">
        <v>203</v>
      </c>
      <c r="F30" s="20">
        <v>162</v>
      </c>
      <c r="G30" s="9">
        <v>0.79802955665024633</v>
      </c>
      <c r="H30" s="20">
        <v>142</v>
      </c>
      <c r="I30" s="9">
        <v>0.87654320987654322</v>
      </c>
      <c r="J30" s="20">
        <v>0</v>
      </c>
      <c r="K30" s="9">
        <v>0</v>
      </c>
      <c r="L30" s="20">
        <v>24</v>
      </c>
      <c r="M30" s="9">
        <v>0.14814814814814814</v>
      </c>
      <c r="N30" s="20">
        <v>4</v>
      </c>
      <c r="O30" s="9">
        <v>2.4691358024691357E-2</v>
      </c>
      <c r="P30" s="20">
        <v>9</v>
      </c>
      <c r="Q30" s="9">
        <v>5.5555555555555552E-2</v>
      </c>
    </row>
    <row r="31" spans="4:17" x14ac:dyDescent="0.25">
      <c r="D31" s="8" t="s">
        <v>505</v>
      </c>
      <c r="E31" s="20">
        <v>404</v>
      </c>
      <c r="F31" s="20">
        <v>368</v>
      </c>
      <c r="G31" s="9">
        <v>0.91089108910891092</v>
      </c>
      <c r="H31" s="20">
        <v>340</v>
      </c>
      <c r="I31" s="9">
        <v>0.92391304347826086</v>
      </c>
      <c r="J31" s="20">
        <v>0</v>
      </c>
      <c r="K31" s="9">
        <v>0</v>
      </c>
      <c r="L31" s="20">
        <v>6</v>
      </c>
      <c r="M31" s="9">
        <v>1.6304347826086956E-2</v>
      </c>
      <c r="N31" s="20">
        <v>14</v>
      </c>
      <c r="O31" s="9">
        <v>3.8043478260869568E-2</v>
      </c>
      <c r="P31" s="20">
        <v>7</v>
      </c>
      <c r="Q31" s="9">
        <v>1.9021739130434784E-2</v>
      </c>
    </row>
    <row r="32" spans="4:17" x14ac:dyDescent="0.25">
      <c r="D32" s="8" t="s">
        <v>512</v>
      </c>
      <c r="E32" s="20">
        <v>286</v>
      </c>
      <c r="F32" s="20">
        <v>232</v>
      </c>
      <c r="G32" s="9">
        <v>0.81118881118881114</v>
      </c>
      <c r="H32" s="20">
        <v>206</v>
      </c>
      <c r="I32" s="9">
        <v>0.88793103448275867</v>
      </c>
      <c r="J32" s="20">
        <v>0</v>
      </c>
      <c r="K32" s="9">
        <v>0</v>
      </c>
      <c r="L32" s="20">
        <v>12</v>
      </c>
      <c r="M32" s="9">
        <v>5.1724137931034482E-2</v>
      </c>
      <c r="N32" s="20">
        <v>12</v>
      </c>
      <c r="O32" s="9">
        <v>5.1724137931034482E-2</v>
      </c>
      <c r="P32" s="20">
        <v>26</v>
      </c>
      <c r="Q32" s="9">
        <v>0.11206896551724138</v>
      </c>
    </row>
    <row r="33" spans="4:17" x14ac:dyDescent="0.25">
      <c r="D33" s="8" t="s">
        <v>444</v>
      </c>
      <c r="E33" s="20">
        <v>329</v>
      </c>
      <c r="F33" s="20">
        <v>242</v>
      </c>
      <c r="G33" s="9">
        <v>0.73556231003039518</v>
      </c>
      <c r="H33" s="20">
        <v>192</v>
      </c>
      <c r="I33" s="9">
        <v>0.79338842975206614</v>
      </c>
      <c r="J33" s="20">
        <v>0</v>
      </c>
      <c r="K33" s="9">
        <v>0</v>
      </c>
      <c r="L33" s="20">
        <v>37</v>
      </c>
      <c r="M33" s="9">
        <v>0.15289256198347106</v>
      </c>
      <c r="N33" s="20">
        <v>32</v>
      </c>
      <c r="O33" s="9">
        <v>0.13223140495867769</v>
      </c>
      <c r="P33" s="20">
        <v>5</v>
      </c>
      <c r="Q33" s="9">
        <v>2.0661157024793389E-2</v>
      </c>
    </row>
    <row r="34" spans="4:17" x14ac:dyDescent="0.25">
      <c r="D34" s="7" t="s">
        <v>437</v>
      </c>
      <c r="E34" s="20">
        <v>2234</v>
      </c>
      <c r="F34" s="20">
        <v>2014</v>
      </c>
      <c r="G34" s="9">
        <v>0.90152193375111911</v>
      </c>
      <c r="H34" s="20">
        <v>1831</v>
      </c>
      <c r="I34" s="9">
        <v>0.9091360476663356</v>
      </c>
      <c r="J34" s="20">
        <v>0</v>
      </c>
      <c r="K34" s="9">
        <v>0</v>
      </c>
      <c r="L34" s="20">
        <v>78</v>
      </c>
      <c r="M34" s="9">
        <v>3.8728897715988087E-2</v>
      </c>
      <c r="N34" s="20">
        <v>27</v>
      </c>
      <c r="O34" s="9">
        <v>1.3406156901688183E-2</v>
      </c>
      <c r="P34" s="20">
        <v>86</v>
      </c>
      <c r="Q34" s="9">
        <v>4.2701092353525323E-2</v>
      </c>
    </row>
    <row r="35" spans="4:17" x14ac:dyDescent="0.25">
      <c r="D35" s="8" t="s">
        <v>438</v>
      </c>
      <c r="E35" s="20">
        <v>267</v>
      </c>
      <c r="F35" s="20">
        <v>240</v>
      </c>
      <c r="G35" s="9">
        <v>0.898876404494382</v>
      </c>
      <c r="H35" s="20">
        <v>216</v>
      </c>
      <c r="I35" s="9">
        <v>0.9</v>
      </c>
      <c r="J35" s="20">
        <v>0</v>
      </c>
      <c r="K35" s="9">
        <v>0</v>
      </c>
      <c r="L35" s="20">
        <v>0</v>
      </c>
      <c r="M35" s="9">
        <v>0</v>
      </c>
      <c r="N35" s="20">
        <v>0</v>
      </c>
      <c r="O35" s="9">
        <v>0</v>
      </c>
      <c r="P35" s="20">
        <v>24</v>
      </c>
      <c r="Q35" s="9">
        <v>0.1</v>
      </c>
    </row>
    <row r="36" spans="4:17" x14ac:dyDescent="0.25">
      <c r="D36" s="8" t="s">
        <v>508</v>
      </c>
      <c r="E36" s="20">
        <v>369</v>
      </c>
      <c r="F36" s="20">
        <v>346</v>
      </c>
      <c r="G36" s="9">
        <v>0.93766937669376693</v>
      </c>
      <c r="H36" s="20">
        <v>314</v>
      </c>
      <c r="I36" s="9">
        <v>0.90751445086705207</v>
      </c>
      <c r="J36" s="20">
        <v>0</v>
      </c>
      <c r="K36" s="9">
        <v>0</v>
      </c>
      <c r="L36" s="20">
        <v>7</v>
      </c>
      <c r="M36" s="9">
        <v>2.023121387283237E-2</v>
      </c>
      <c r="N36" s="20">
        <v>2</v>
      </c>
      <c r="O36" s="9">
        <v>5.7803468208092483E-3</v>
      </c>
      <c r="P36" s="20">
        <v>11</v>
      </c>
      <c r="Q36" s="9">
        <v>3.1791907514450865E-2</v>
      </c>
    </row>
    <row r="37" spans="4:17" x14ac:dyDescent="0.25">
      <c r="D37" s="8" t="s">
        <v>513</v>
      </c>
      <c r="E37" s="20">
        <v>200</v>
      </c>
      <c r="F37" s="20">
        <v>154</v>
      </c>
      <c r="G37" s="9">
        <v>0.77</v>
      </c>
      <c r="H37" s="20">
        <v>134</v>
      </c>
      <c r="I37" s="9">
        <v>0.87012987012987009</v>
      </c>
      <c r="J37" s="20">
        <v>0</v>
      </c>
      <c r="K37" s="9">
        <v>0</v>
      </c>
      <c r="L37" s="20">
        <v>29</v>
      </c>
      <c r="M37" s="9">
        <v>0.18831168831168832</v>
      </c>
      <c r="N37" s="20">
        <v>9</v>
      </c>
      <c r="O37" s="9">
        <v>5.844155844155844E-2</v>
      </c>
      <c r="P37" s="20">
        <v>4</v>
      </c>
      <c r="Q37" s="9">
        <v>2.5974025974025976E-2</v>
      </c>
    </row>
    <row r="38" spans="4:17" x14ac:dyDescent="0.25">
      <c r="D38" s="8" t="s">
        <v>514</v>
      </c>
      <c r="E38" s="20">
        <v>276</v>
      </c>
      <c r="F38" s="20">
        <v>256</v>
      </c>
      <c r="G38" s="9">
        <v>0.92753623188405798</v>
      </c>
      <c r="H38" s="20">
        <v>242</v>
      </c>
      <c r="I38" s="9">
        <v>0.9453125</v>
      </c>
      <c r="J38" s="20">
        <v>0</v>
      </c>
      <c r="K38" s="9">
        <v>0</v>
      </c>
      <c r="L38" s="20">
        <v>11</v>
      </c>
      <c r="M38" s="9">
        <v>4.296875E-2</v>
      </c>
      <c r="N38" s="20">
        <v>2</v>
      </c>
      <c r="O38" s="9">
        <v>7.8125E-3</v>
      </c>
      <c r="P38" s="20">
        <v>3</v>
      </c>
      <c r="Q38" s="9">
        <v>1.171875E-2</v>
      </c>
    </row>
    <row r="39" spans="4:17" x14ac:dyDescent="0.25">
      <c r="D39" s="8" t="s">
        <v>518</v>
      </c>
      <c r="E39" s="20">
        <v>302</v>
      </c>
      <c r="F39" s="20">
        <v>278</v>
      </c>
      <c r="G39" s="9">
        <v>0.92052980132450335</v>
      </c>
      <c r="H39" s="20">
        <v>255</v>
      </c>
      <c r="I39" s="9">
        <v>0.91726618705035967</v>
      </c>
      <c r="J39" s="20">
        <v>0</v>
      </c>
      <c r="K39" s="9">
        <v>0</v>
      </c>
      <c r="L39" s="20">
        <v>5</v>
      </c>
      <c r="M39" s="9">
        <v>1.7985611510791366E-2</v>
      </c>
      <c r="N39" s="20">
        <v>9</v>
      </c>
      <c r="O39" s="9">
        <v>3.237410071942446E-2</v>
      </c>
      <c r="P39" s="20">
        <v>4</v>
      </c>
      <c r="Q39" s="9">
        <v>1.4388489208633094E-2</v>
      </c>
    </row>
    <row r="40" spans="4:17" x14ac:dyDescent="0.25">
      <c r="D40" s="8" t="s">
        <v>520</v>
      </c>
      <c r="E40" s="20">
        <v>577</v>
      </c>
      <c r="F40" s="20">
        <v>522</v>
      </c>
      <c r="G40" s="9">
        <v>0.90467937608318894</v>
      </c>
      <c r="H40" s="20">
        <v>474</v>
      </c>
      <c r="I40" s="9">
        <v>0.90804597701149425</v>
      </c>
      <c r="J40" s="20">
        <v>0</v>
      </c>
      <c r="K40" s="9">
        <v>0</v>
      </c>
      <c r="L40" s="20">
        <v>8</v>
      </c>
      <c r="M40" s="9">
        <v>1.532567049808429E-2</v>
      </c>
      <c r="N40" s="20">
        <v>4</v>
      </c>
      <c r="O40" s="9">
        <v>7.6628352490421452E-3</v>
      </c>
      <c r="P40" s="20">
        <v>38</v>
      </c>
      <c r="Q40" s="9">
        <v>7.2796934865900387E-2</v>
      </c>
    </row>
    <row r="41" spans="4:17" x14ac:dyDescent="0.25">
      <c r="D41" s="8" t="s">
        <v>522</v>
      </c>
      <c r="E41" s="20">
        <v>243</v>
      </c>
      <c r="F41" s="20">
        <v>218</v>
      </c>
      <c r="G41" s="9">
        <v>0.89711934156378603</v>
      </c>
      <c r="H41" s="20">
        <v>196</v>
      </c>
      <c r="I41" s="9">
        <v>0.8990825688073395</v>
      </c>
      <c r="J41" s="20">
        <v>0</v>
      </c>
      <c r="K41" s="9">
        <v>0</v>
      </c>
      <c r="L41" s="20">
        <v>18</v>
      </c>
      <c r="M41" s="9">
        <v>8.2568807339449546E-2</v>
      </c>
      <c r="N41" s="20">
        <v>1</v>
      </c>
      <c r="O41" s="9">
        <v>4.5871559633027525E-3</v>
      </c>
      <c r="P41" s="20">
        <v>2</v>
      </c>
      <c r="Q41" s="9">
        <v>9.1743119266055051E-3</v>
      </c>
    </row>
    <row r="42" spans="4:17" x14ac:dyDescent="0.25">
      <c r="D42" s="7" t="s">
        <v>441</v>
      </c>
      <c r="E42" s="20">
        <v>2824</v>
      </c>
      <c r="F42" s="20">
        <v>2497</v>
      </c>
      <c r="G42" s="9">
        <v>0.88420679886685549</v>
      </c>
      <c r="H42" s="20">
        <v>2291</v>
      </c>
      <c r="I42" s="9">
        <v>0.91750100120144173</v>
      </c>
      <c r="J42" s="20">
        <v>0</v>
      </c>
      <c r="K42" s="9">
        <v>0</v>
      </c>
      <c r="L42" s="20">
        <v>113</v>
      </c>
      <c r="M42" s="9">
        <v>4.5254305166199438E-2</v>
      </c>
      <c r="N42" s="20">
        <v>101</v>
      </c>
      <c r="O42" s="9">
        <v>4.0448538245895074E-2</v>
      </c>
      <c r="P42" s="20">
        <v>86</v>
      </c>
      <c r="Q42" s="9">
        <v>3.4441329595514616E-2</v>
      </c>
    </row>
    <row r="43" spans="4:17" x14ac:dyDescent="0.25">
      <c r="D43" s="8" t="s">
        <v>507</v>
      </c>
      <c r="E43" s="20">
        <v>240</v>
      </c>
      <c r="F43" s="20">
        <v>218</v>
      </c>
      <c r="G43" s="9">
        <v>0.90833333333333333</v>
      </c>
      <c r="H43" s="20">
        <v>205</v>
      </c>
      <c r="I43" s="9">
        <v>0.94036697247706424</v>
      </c>
      <c r="J43" s="20">
        <v>0</v>
      </c>
      <c r="K43" s="9">
        <v>0</v>
      </c>
      <c r="L43" s="20">
        <v>14</v>
      </c>
      <c r="M43" s="9">
        <v>6.4220183486238536E-2</v>
      </c>
      <c r="N43" s="20">
        <v>1</v>
      </c>
      <c r="O43" s="9">
        <v>4.5871559633027525E-3</v>
      </c>
      <c r="P43" s="20">
        <v>5</v>
      </c>
      <c r="Q43" s="9">
        <v>2.2935779816513763E-2</v>
      </c>
    </row>
    <row r="44" spans="4:17" x14ac:dyDescent="0.25">
      <c r="D44" s="8" t="s">
        <v>509</v>
      </c>
      <c r="E44" s="20">
        <v>328</v>
      </c>
      <c r="F44" s="20">
        <v>306</v>
      </c>
      <c r="G44" s="9">
        <v>0.93292682926829273</v>
      </c>
      <c r="H44" s="20">
        <v>288</v>
      </c>
      <c r="I44" s="9">
        <v>0.94117647058823528</v>
      </c>
      <c r="J44" s="20">
        <v>0</v>
      </c>
      <c r="K44" s="9">
        <v>0</v>
      </c>
      <c r="L44" s="20">
        <v>16</v>
      </c>
      <c r="M44" s="9">
        <v>5.2287581699346407E-2</v>
      </c>
      <c r="N44" s="20">
        <v>2</v>
      </c>
      <c r="O44" s="9">
        <v>6.5359477124183009E-3</v>
      </c>
      <c r="P44" s="20">
        <v>0</v>
      </c>
      <c r="Q44" s="9">
        <v>0</v>
      </c>
    </row>
    <row r="45" spans="4:17" x14ac:dyDescent="0.25">
      <c r="D45" s="8" t="s">
        <v>510</v>
      </c>
      <c r="E45" s="20">
        <v>368</v>
      </c>
      <c r="F45" s="20">
        <v>331</v>
      </c>
      <c r="G45" s="9">
        <v>0.89945652173913049</v>
      </c>
      <c r="H45" s="20">
        <v>304</v>
      </c>
      <c r="I45" s="9">
        <v>0.91842900302114805</v>
      </c>
      <c r="J45" s="20">
        <v>0</v>
      </c>
      <c r="K45" s="9">
        <v>0</v>
      </c>
      <c r="L45" s="20">
        <v>10</v>
      </c>
      <c r="M45" s="9">
        <v>3.0211480362537766E-2</v>
      </c>
      <c r="N45" s="20">
        <v>18</v>
      </c>
      <c r="O45" s="9">
        <v>5.4380664652567974E-2</v>
      </c>
      <c r="P45" s="20">
        <v>8</v>
      </c>
      <c r="Q45" s="9">
        <v>2.4169184290030211E-2</v>
      </c>
    </row>
    <row r="46" spans="4:17" x14ac:dyDescent="0.25">
      <c r="D46" s="8" t="s">
        <v>511</v>
      </c>
      <c r="E46" s="20">
        <v>157</v>
      </c>
      <c r="F46" s="20">
        <v>142</v>
      </c>
      <c r="G46" s="9">
        <v>0.90445859872611467</v>
      </c>
      <c r="H46" s="20">
        <v>130</v>
      </c>
      <c r="I46" s="9">
        <v>0.91549295774647887</v>
      </c>
      <c r="J46" s="20">
        <v>0</v>
      </c>
      <c r="K46" s="9">
        <v>0</v>
      </c>
      <c r="L46" s="20">
        <v>12</v>
      </c>
      <c r="M46" s="9">
        <v>8.4507042253521125E-2</v>
      </c>
      <c r="N46" s="20">
        <v>0</v>
      </c>
      <c r="O46" s="9">
        <v>0</v>
      </c>
      <c r="P46" s="20">
        <v>2</v>
      </c>
      <c r="Q46" s="9">
        <v>1.4084507042253521E-2</v>
      </c>
    </row>
    <row r="47" spans="4:17" x14ac:dyDescent="0.25">
      <c r="D47" s="8" t="s">
        <v>515</v>
      </c>
      <c r="E47" s="20">
        <v>274</v>
      </c>
      <c r="F47" s="20">
        <v>252</v>
      </c>
      <c r="G47" s="9">
        <v>0.91970802919708028</v>
      </c>
      <c r="H47" s="20">
        <v>234</v>
      </c>
      <c r="I47" s="9">
        <v>0.9285714285714286</v>
      </c>
      <c r="J47" s="20">
        <v>0</v>
      </c>
      <c r="K47" s="9">
        <v>0</v>
      </c>
      <c r="L47" s="20">
        <v>3</v>
      </c>
      <c r="M47" s="9">
        <v>1.1904761904761904E-2</v>
      </c>
      <c r="N47" s="20">
        <v>17</v>
      </c>
      <c r="O47" s="9">
        <v>6.7460317460317457E-2</v>
      </c>
      <c r="P47" s="20">
        <v>1</v>
      </c>
      <c r="Q47" s="9">
        <v>3.968253968253968E-3</v>
      </c>
    </row>
    <row r="48" spans="4:17" x14ac:dyDescent="0.25">
      <c r="D48" s="8" t="s">
        <v>516</v>
      </c>
      <c r="E48" s="20">
        <v>700</v>
      </c>
      <c r="F48" s="20">
        <v>606</v>
      </c>
      <c r="G48" s="9">
        <v>0.86571428571428577</v>
      </c>
      <c r="H48" s="20">
        <v>554</v>
      </c>
      <c r="I48" s="9">
        <v>0.91419141914191415</v>
      </c>
      <c r="J48" s="20">
        <v>0</v>
      </c>
      <c r="K48" s="9">
        <v>0</v>
      </c>
      <c r="L48" s="20">
        <v>18</v>
      </c>
      <c r="M48" s="9">
        <v>2.9702970297029702E-2</v>
      </c>
      <c r="N48" s="20">
        <v>56</v>
      </c>
      <c r="O48" s="9">
        <v>9.2409240924092403E-2</v>
      </c>
      <c r="P48" s="20">
        <v>7</v>
      </c>
      <c r="Q48" s="9">
        <v>1.155115511551155E-2</v>
      </c>
    </row>
    <row r="49" spans="4:17" x14ac:dyDescent="0.25">
      <c r="D49" s="8" t="s">
        <v>442</v>
      </c>
      <c r="E49" s="20">
        <v>205</v>
      </c>
      <c r="F49" s="20">
        <v>183</v>
      </c>
      <c r="G49" s="9">
        <v>0.89268292682926831</v>
      </c>
      <c r="H49" s="20">
        <v>169</v>
      </c>
      <c r="I49" s="9">
        <v>0.92349726775956287</v>
      </c>
      <c r="J49" s="20">
        <v>0</v>
      </c>
      <c r="K49" s="9">
        <v>0</v>
      </c>
      <c r="L49" s="20">
        <v>17</v>
      </c>
      <c r="M49" s="9">
        <v>9.2896174863387984E-2</v>
      </c>
      <c r="N49" s="20">
        <v>1</v>
      </c>
      <c r="O49" s="9">
        <v>5.4644808743169399E-3</v>
      </c>
      <c r="P49" s="20">
        <v>2</v>
      </c>
      <c r="Q49" s="9">
        <v>1.092896174863388E-2</v>
      </c>
    </row>
    <row r="50" spans="4:17" x14ac:dyDescent="0.25">
      <c r="D50" s="8" t="s">
        <v>521</v>
      </c>
      <c r="E50" s="20">
        <v>204</v>
      </c>
      <c r="F50" s="20">
        <v>148</v>
      </c>
      <c r="G50" s="9">
        <v>0.72549019607843135</v>
      </c>
      <c r="H50" s="20">
        <v>125</v>
      </c>
      <c r="I50" s="9">
        <v>0.84459459459459463</v>
      </c>
      <c r="J50" s="20">
        <v>0</v>
      </c>
      <c r="K50" s="9">
        <v>0</v>
      </c>
      <c r="L50" s="20">
        <v>16</v>
      </c>
      <c r="M50" s="9">
        <v>0.10810810810810811</v>
      </c>
      <c r="N50" s="20">
        <v>6</v>
      </c>
      <c r="O50" s="9">
        <v>4.0540540540540543E-2</v>
      </c>
      <c r="P50" s="20">
        <v>32</v>
      </c>
      <c r="Q50" s="9">
        <v>0.21621621621621623</v>
      </c>
    </row>
    <row r="51" spans="4:17" x14ac:dyDescent="0.25">
      <c r="D51" s="8" t="s">
        <v>524</v>
      </c>
      <c r="E51" s="20">
        <v>348</v>
      </c>
      <c r="F51" s="20">
        <v>311</v>
      </c>
      <c r="G51" s="9">
        <v>0.89367816091954022</v>
      </c>
      <c r="H51" s="20">
        <v>282</v>
      </c>
      <c r="I51" s="9">
        <v>0.90675241157556274</v>
      </c>
      <c r="J51" s="20">
        <v>0</v>
      </c>
      <c r="K51" s="9">
        <v>0</v>
      </c>
      <c r="L51" s="20">
        <v>7</v>
      </c>
      <c r="M51" s="9">
        <v>2.2508038585209004E-2</v>
      </c>
      <c r="N51" s="20">
        <v>0</v>
      </c>
      <c r="O51" s="9">
        <v>0</v>
      </c>
      <c r="P51" s="20">
        <v>29</v>
      </c>
      <c r="Q51" s="9">
        <v>9.3247588424437297E-2</v>
      </c>
    </row>
    <row r="52" spans="4:17" x14ac:dyDescent="0.25">
      <c r="D52" s="7" t="s">
        <v>435</v>
      </c>
      <c r="E52" s="20">
        <v>1016</v>
      </c>
      <c r="F52" s="20">
        <v>823</v>
      </c>
      <c r="G52" s="9">
        <v>0.81003937007874016</v>
      </c>
      <c r="H52" s="20">
        <v>687</v>
      </c>
      <c r="I52" s="9">
        <v>0.83475091130012147</v>
      </c>
      <c r="J52" s="20">
        <v>0</v>
      </c>
      <c r="K52" s="9">
        <v>0</v>
      </c>
      <c r="L52" s="20">
        <v>76</v>
      </c>
      <c r="M52" s="9">
        <v>9.2345078979343867E-2</v>
      </c>
      <c r="N52" s="20">
        <v>35</v>
      </c>
      <c r="O52" s="9">
        <v>4.25273390036452E-2</v>
      </c>
      <c r="P52" s="20">
        <v>55</v>
      </c>
      <c r="Q52" s="9">
        <v>6.6828675577156743E-2</v>
      </c>
    </row>
    <row r="53" spans="4:17" x14ac:dyDescent="0.25">
      <c r="D53" s="8" t="s">
        <v>436</v>
      </c>
      <c r="E53" s="20">
        <v>264</v>
      </c>
      <c r="F53" s="20">
        <v>219</v>
      </c>
      <c r="G53" s="9">
        <v>0.82954545454545459</v>
      </c>
      <c r="H53" s="20">
        <v>171</v>
      </c>
      <c r="I53" s="9">
        <v>0.78082191780821919</v>
      </c>
      <c r="J53" s="20">
        <v>0</v>
      </c>
      <c r="K53" s="9">
        <v>0</v>
      </c>
      <c r="L53" s="20">
        <v>4</v>
      </c>
      <c r="M53" s="9">
        <v>1.8264840182648401E-2</v>
      </c>
      <c r="N53" s="20">
        <v>11</v>
      </c>
      <c r="O53" s="9">
        <v>5.0228310502283102E-2</v>
      </c>
      <c r="P53" s="20">
        <v>20</v>
      </c>
      <c r="Q53" s="9">
        <v>9.1324200913242004E-2</v>
      </c>
    </row>
    <row r="54" spans="4:17" x14ac:dyDescent="0.25">
      <c r="D54" s="8" t="s">
        <v>501</v>
      </c>
      <c r="E54" s="20">
        <v>563</v>
      </c>
      <c r="F54" s="20">
        <v>454</v>
      </c>
      <c r="G54" s="9">
        <v>0.80639431616341029</v>
      </c>
      <c r="H54" s="20">
        <v>384</v>
      </c>
      <c r="I54" s="9">
        <v>0.8458149779735683</v>
      </c>
      <c r="J54" s="20">
        <v>0</v>
      </c>
      <c r="K54" s="9">
        <v>0</v>
      </c>
      <c r="L54" s="20">
        <v>63</v>
      </c>
      <c r="M54" s="9">
        <v>0.13876651982378854</v>
      </c>
      <c r="N54" s="20">
        <v>17</v>
      </c>
      <c r="O54" s="9">
        <v>3.7444933920704845E-2</v>
      </c>
      <c r="P54" s="20">
        <v>18</v>
      </c>
      <c r="Q54" s="9">
        <v>3.9647577092511016E-2</v>
      </c>
    </row>
    <row r="55" spans="4:17" x14ac:dyDescent="0.25">
      <c r="D55" s="8" t="s">
        <v>519</v>
      </c>
      <c r="E55" s="20">
        <v>69</v>
      </c>
      <c r="F55" s="20">
        <v>42</v>
      </c>
      <c r="G55" s="9">
        <v>0.60869565217391308</v>
      </c>
      <c r="H55" s="20">
        <v>33</v>
      </c>
      <c r="I55" s="9">
        <v>0.7857142857142857</v>
      </c>
      <c r="J55" s="20">
        <v>0</v>
      </c>
      <c r="K55" s="9">
        <v>0</v>
      </c>
      <c r="L55" s="20">
        <v>7</v>
      </c>
      <c r="M55" s="9">
        <v>0.16666666666666666</v>
      </c>
      <c r="N55" s="20">
        <v>6</v>
      </c>
      <c r="O55" s="9">
        <v>0.14285714285714285</v>
      </c>
      <c r="P55" s="20">
        <v>11</v>
      </c>
      <c r="Q55" s="9">
        <v>0.26190476190476192</v>
      </c>
    </row>
    <row r="56" spans="4:17" x14ac:dyDescent="0.25">
      <c r="D56" s="8" t="s">
        <v>525</v>
      </c>
      <c r="E56" s="20">
        <v>120</v>
      </c>
      <c r="F56" s="20">
        <v>108</v>
      </c>
      <c r="G56" s="9">
        <v>0.9</v>
      </c>
      <c r="H56" s="20">
        <v>99</v>
      </c>
      <c r="I56" s="9">
        <v>0.91666666666666663</v>
      </c>
      <c r="J56" s="20">
        <v>0</v>
      </c>
      <c r="K56" s="9">
        <v>0</v>
      </c>
      <c r="L56" s="20">
        <v>2</v>
      </c>
      <c r="M56" s="9">
        <v>1.8518518518518517E-2</v>
      </c>
      <c r="N56" s="20">
        <v>1</v>
      </c>
      <c r="O56" s="9">
        <v>9.2592592592592587E-3</v>
      </c>
      <c r="P56" s="20">
        <v>6</v>
      </c>
      <c r="Q56" s="9">
        <v>5.5555555555555552E-2</v>
      </c>
    </row>
    <row r="57" spans="4:17" x14ac:dyDescent="0.25">
      <c r="D57" s="7" t="s">
        <v>439</v>
      </c>
      <c r="E57" s="20">
        <v>2112</v>
      </c>
      <c r="F57" s="20">
        <v>1853</v>
      </c>
      <c r="G57" s="9">
        <v>0.8773674242424242</v>
      </c>
      <c r="H57" s="20">
        <v>1678</v>
      </c>
      <c r="I57" s="9">
        <v>0.90555855369670801</v>
      </c>
      <c r="J57" s="20">
        <v>0</v>
      </c>
      <c r="K57" s="9">
        <v>0</v>
      </c>
      <c r="L57" s="20">
        <v>91</v>
      </c>
      <c r="M57" s="9">
        <v>4.9109552077711817E-2</v>
      </c>
      <c r="N57" s="20">
        <v>34</v>
      </c>
      <c r="O57" s="9">
        <v>1.834862385321101E-2</v>
      </c>
      <c r="P57" s="20">
        <v>98</v>
      </c>
      <c r="Q57" s="9">
        <v>5.2887209929843498E-2</v>
      </c>
    </row>
    <row r="58" spans="4:17" x14ac:dyDescent="0.25">
      <c r="D58" s="8" t="s">
        <v>502</v>
      </c>
      <c r="E58" s="20">
        <v>585</v>
      </c>
      <c r="F58" s="20">
        <v>530</v>
      </c>
      <c r="G58" s="9">
        <v>0.90598290598290598</v>
      </c>
      <c r="H58" s="20">
        <v>475</v>
      </c>
      <c r="I58" s="9">
        <v>0.89622641509433965</v>
      </c>
      <c r="J58" s="20">
        <v>0</v>
      </c>
      <c r="K58" s="9">
        <v>0</v>
      </c>
      <c r="L58" s="20">
        <v>37</v>
      </c>
      <c r="M58" s="9">
        <v>6.981132075471698E-2</v>
      </c>
      <c r="N58" s="20">
        <v>0</v>
      </c>
      <c r="O58" s="9">
        <v>0</v>
      </c>
      <c r="P58" s="20">
        <v>2</v>
      </c>
      <c r="Q58" s="9">
        <v>3.7735849056603774E-3</v>
      </c>
    </row>
    <row r="59" spans="4:17" x14ac:dyDescent="0.25">
      <c r="D59" s="8" t="s">
        <v>506</v>
      </c>
      <c r="E59" s="20">
        <v>190</v>
      </c>
      <c r="F59" s="20">
        <v>163</v>
      </c>
      <c r="G59" s="9">
        <v>0.85789473684210527</v>
      </c>
      <c r="H59" s="20">
        <v>137</v>
      </c>
      <c r="I59" s="9">
        <v>0.8404907975460123</v>
      </c>
      <c r="J59" s="20">
        <v>0</v>
      </c>
      <c r="K59" s="9">
        <v>0</v>
      </c>
      <c r="L59" s="20">
        <v>9</v>
      </c>
      <c r="M59" s="9">
        <v>5.5214723926380369E-2</v>
      </c>
      <c r="N59" s="20">
        <v>9</v>
      </c>
      <c r="O59" s="9">
        <v>5.5214723926380369E-2</v>
      </c>
      <c r="P59" s="20">
        <v>6</v>
      </c>
      <c r="Q59" s="9">
        <v>3.6809815950920248E-2</v>
      </c>
    </row>
    <row r="60" spans="4:17" x14ac:dyDescent="0.25">
      <c r="D60" s="8" t="s">
        <v>440</v>
      </c>
      <c r="E60" s="20">
        <v>121</v>
      </c>
      <c r="F60" s="20">
        <v>104</v>
      </c>
      <c r="G60" s="9">
        <v>0.85950413223140498</v>
      </c>
      <c r="H60" s="20">
        <v>92</v>
      </c>
      <c r="I60" s="9">
        <v>0.88461538461538458</v>
      </c>
      <c r="J60" s="20">
        <v>0</v>
      </c>
      <c r="K60" s="9">
        <v>0</v>
      </c>
      <c r="L60" s="20">
        <v>3</v>
      </c>
      <c r="M60" s="9">
        <v>2.8846153846153848E-2</v>
      </c>
      <c r="N60" s="20">
        <v>3</v>
      </c>
      <c r="O60" s="9">
        <v>2.8846153846153848E-2</v>
      </c>
      <c r="P60" s="20">
        <v>9</v>
      </c>
      <c r="Q60" s="9">
        <v>8.6538461538461536E-2</v>
      </c>
    </row>
    <row r="61" spans="4:17" x14ac:dyDescent="0.25">
      <c r="D61" s="8" t="s">
        <v>445</v>
      </c>
      <c r="E61" s="20">
        <v>289</v>
      </c>
      <c r="F61" s="20">
        <v>263</v>
      </c>
      <c r="G61" s="9">
        <v>0.91003460207612452</v>
      </c>
      <c r="H61" s="20">
        <v>231</v>
      </c>
      <c r="I61" s="9">
        <v>0.87832699619771859</v>
      </c>
      <c r="J61" s="20">
        <v>0</v>
      </c>
      <c r="K61" s="9">
        <v>0</v>
      </c>
      <c r="L61" s="20">
        <v>7</v>
      </c>
      <c r="M61" s="9">
        <v>2.6615969581749048E-2</v>
      </c>
      <c r="N61" s="20">
        <v>14</v>
      </c>
      <c r="O61" s="9">
        <v>5.3231939163498096E-2</v>
      </c>
      <c r="P61" s="20">
        <v>0</v>
      </c>
      <c r="Q61" s="9">
        <v>0</v>
      </c>
    </row>
    <row r="62" spans="4:17" x14ac:dyDescent="0.25">
      <c r="D62" s="8" t="s">
        <v>523</v>
      </c>
      <c r="E62" s="20">
        <v>360</v>
      </c>
      <c r="F62" s="20">
        <v>328</v>
      </c>
      <c r="G62" s="9">
        <v>0.91111111111111109</v>
      </c>
      <c r="H62" s="20">
        <v>303</v>
      </c>
      <c r="I62" s="9">
        <v>0.92378048780487809</v>
      </c>
      <c r="J62" s="20">
        <v>0</v>
      </c>
      <c r="K62" s="9">
        <v>0</v>
      </c>
      <c r="L62" s="20">
        <v>15</v>
      </c>
      <c r="M62" s="9">
        <v>4.573170731707317E-2</v>
      </c>
      <c r="N62" s="20">
        <v>6</v>
      </c>
      <c r="O62" s="9">
        <v>1.8292682926829267E-2</v>
      </c>
      <c r="P62" s="20">
        <v>7</v>
      </c>
      <c r="Q62" s="9">
        <v>2.1341463414634148E-2</v>
      </c>
    </row>
    <row r="63" spans="4:17" x14ac:dyDescent="0.25">
      <c r="D63" s="8" t="s">
        <v>737</v>
      </c>
      <c r="E63" s="20">
        <v>567</v>
      </c>
      <c r="F63" s="20">
        <v>465</v>
      </c>
      <c r="G63" s="9">
        <v>0.82010582010582012</v>
      </c>
      <c r="H63" s="20">
        <v>440</v>
      </c>
      <c r="I63" s="9">
        <v>0.94623655913978499</v>
      </c>
      <c r="J63" s="20">
        <v>0</v>
      </c>
      <c r="K63" s="9">
        <v>0</v>
      </c>
      <c r="L63" s="20">
        <v>20</v>
      </c>
      <c r="M63" s="9">
        <v>4.3010752688172046E-2</v>
      </c>
      <c r="N63" s="20">
        <v>2</v>
      </c>
      <c r="O63" s="9">
        <v>4.3010752688172043E-3</v>
      </c>
      <c r="P63" s="20">
        <v>74</v>
      </c>
      <c r="Q63" s="9">
        <v>0.15913978494623657</v>
      </c>
    </row>
    <row r="64" spans="4:17" x14ac:dyDescent="0.25">
      <c r="D64" s="6" t="s">
        <v>448</v>
      </c>
      <c r="E64" s="20">
        <v>13124</v>
      </c>
      <c r="F64" s="20">
        <v>11070</v>
      </c>
      <c r="G64" s="9">
        <v>0.84349283754952753</v>
      </c>
      <c r="H64" s="20">
        <v>9673</v>
      </c>
      <c r="I64" s="9">
        <v>0.873803071364047</v>
      </c>
      <c r="J64" s="20">
        <v>3</v>
      </c>
      <c r="K64" s="9">
        <v>2.7100271002710027E-4</v>
      </c>
      <c r="L64" s="20">
        <v>1149</v>
      </c>
      <c r="M64" s="9">
        <v>0.10379403794037941</v>
      </c>
      <c r="N64" s="20">
        <v>552</v>
      </c>
      <c r="O64" s="9">
        <v>4.9864498644986453E-2</v>
      </c>
      <c r="P64" s="20">
        <v>90</v>
      </c>
      <c r="Q64" s="9">
        <v>8.130081300813009E-3</v>
      </c>
    </row>
    <row r="65" spans="4:17" x14ac:dyDescent="0.25">
      <c r="D65" s="7" t="s">
        <v>529</v>
      </c>
      <c r="E65" s="20">
        <v>1514</v>
      </c>
      <c r="F65" s="20">
        <v>1298</v>
      </c>
      <c r="G65" s="9">
        <v>0.85733157199471599</v>
      </c>
      <c r="H65" s="20">
        <v>1139</v>
      </c>
      <c r="I65" s="9">
        <v>0.87750385208012327</v>
      </c>
      <c r="J65" s="20">
        <v>0</v>
      </c>
      <c r="K65" s="9">
        <v>0</v>
      </c>
      <c r="L65" s="20">
        <v>135</v>
      </c>
      <c r="M65" s="9">
        <v>0.10400616332819723</v>
      </c>
      <c r="N65" s="20">
        <v>55</v>
      </c>
      <c r="O65" s="9">
        <v>4.2372881355932202E-2</v>
      </c>
      <c r="P65" s="20">
        <v>7</v>
      </c>
      <c r="Q65" s="9">
        <v>5.3929121725731898E-3</v>
      </c>
    </row>
    <row r="66" spans="4:17" x14ac:dyDescent="0.25">
      <c r="D66" s="8" t="s">
        <v>530</v>
      </c>
      <c r="E66" s="20">
        <v>169</v>
      </c>
      <c r="F66" s="20">
        <v>141</v>
      </c>
      <c r="G66" s="9">
        <v>0.83431952662721898</v>
      </c>
      <c r="H66" s="20">
        <v>121</v>
      </c>
      <c r="I66" s="9">
        <v>0.85815602836879434</v>
      </c>
      <c r="J66" s="20">
        <v>0</v>
      </c>
      <c r="K66" s="9">
        <v>0</v>
      </c>
      <c r="L66" s="20">
        <v>22</v>
      </c>
      <c r="M66" s="9">
        <v>0.15602836879432624</v>
      </c>
      <c r="N66" s="20">
        <v>5</v>
      </c>
      <c r="O66" s="9">
        <v>3.5460992907801421E-2</v>
      </c>
      <c r="P66" s="20">
        <v>0</v>
      </c>
      <c r="Q66" s="9">
        <v>0</v>
      </c>
    </row>
    <row r="67" spans="4:17" x14ac:dyDescent="0.25">
      <c r="D67" s="8" t="s">
        <v>531</v>
      </c>
      <c r="E67" s="20">
        <v>710</v>
      </c>
      <c r="F67" s="20">
        <v>627</v>
      </c>
      <c r="G67" s="9">
        <v>0.88309859154929582</v>
      </c>
      <c r="H67" s="20">
        <v>573</v>
      </c>
      <c r="I67" s="9">
        <v>0.9138755980861244</v>
      </c>
      <c r="J67" s="20">
        <v>0</v>
      </c>
      <c r="K67" s="9">
        <v>0</v>
      </c>
      <c r="L67" s="20">
        <v>67</v>
      </c>
      <c r="M67" s="9">
        <v>0.10685805422647528</v>
      </c>
      <c r="N67" s="20">
        <v>1</v>
      </c>
      <c r="O67" s="9">
        <v>1.594896331738437E-3</v>
      </c>
      <c r="P67" s="20">
        <v>0</v>
      </c>
      <c r="Q67" s="9">
        <v>0</v>
      </c>
    </row>
    <row r="68" spans="4:17" x14ac:dyDescent="0.25">
      <c r="D68" s="8" t="s">
        <v>534</v>
      </c>
      <c r="E68" s="20">
        <v>117</v>
      </c>
      <c r="F68" s="20">
        <v>96</v>
      </c>
      <c r="G68" s="9">
        <v>0.82051282051282048</v>
      </c>
      <c r="H68" s="20">
        <v>70</v>
      </c>
      <c r="I68" s="9">
        <v>0.72916666666666663</v>
      </c>
      <c r="J68" s="20">
        <v>0</v>
      </c>
      <c r="K68" s="9">
        <v>0</v>
      </c>
      <c r="L68" s="20">
        <v>5</v>
      </c>
      <c r="M68" s="9">
        <v>5.2083333333333336E-2</v>
      </c>
      <c r="N68" s="20">
        <v>12</v>
      </c>
      <c r="O68" s="9">
        <v>0.125</v>
      </c>
      <c r="P68" s="20">
        <v>3</v>
      </c>
      <c r="Q68" s="9">
        <v>3.125E-2</v>
      </c>
    </row>
    <row r="69" spans="4:17" x14ac:dyDescent="0.25">
      <c r="D69" s="8" t="s">
        <v>545</v>
      </c>
      <c r="E69" s="20">
        <v>518</v>
      </c>
      <c r="F69" s="20">
        <v>434</v>
      </c>
      <c r="G69" s="9">
        <v>0.83783783783783783</v>
      </c>
      <c r="H69" s="20">
        <v>375</v>
      </c>
      <c r="I69" s="9">
        <v>0.86405529953917048</v>
      </c>
      <c r="J69" s="20">
        <v>0</v>
      </c>
      <c r="K69" s="9">
        <v>0</v>
      </c>
      <c r="L69" s="20">
        <v>41</v>
      </c>
      <c r="M69" s="9">
        <v>9.4470046082949302E-2</v>
      </c>
      <c r="N69" s="20">
        <v>37</v>
      </c>
      <c r="O69" s="9">
        <v>8.5253456221198162E-2</v>
      </c>
      <c r="P69" s="20">
        <v>4</v>
      </c>
      <c r="Q69" s="9">
        <v>9.2165898617511521E-3</v>
      </c>
    </row>
    <row r="70" spans="4:17" x14ac:dyDescent="0.25">
      <c r="D70" s="7" t="s">
        <v>738</v>
      </c>
      <c r="E70" s="20">
        <v>1662</v>
      </c>
      <c r="F70" s="20">
        <v>1348</v>
      </c>
      <c r="G70" s="9">
        <v>0.81107099879663058</v>
      </c>
      <c r="H70" s="20">
        <v>1127</v>
      </c>
      <c r="I70" s="9">
        <v>0.83605341246290799</v>
      </c>
      <c r="J70" s="20">
        <v>0</v>
      </c>
      <c r="K70" s="9">
        <v>0</v>
      </c>
      <c r="L70" s="20">
        <v>191</v>
      </c>
      <c r="M70" s="9">
        <v>0.14169139465875372</v>
      </c>
      <c r="N70" s="20">
        <v>81</v>
      </c>
      <c r="O70" s="9">
        <v>6.0089020771513353E-2</v>
      </c>
      <c r="P70" s="20">
        <v>9</v>
      </c>
      <c r="Q70" s="9">
        <v>6.6765578635014835E-3</v>
      </c>
    </row>
    <row r="71" spans="4:17" x14ac:dyDescent="0.25">
      <c r="D71" s="8" t="s">
        <v>739</v>
      </c>
      <c r="E71" s="20">
        <v>166</v>
      </c>
      <c r="F71" s="20">
        <v>130</v>
      </c>
      <c r="G71" s="9">
        <v>0.7831325301204819</v>
      </c>
      <c r="H71" s="20">
        <v>99</v>
      </c>
      <c r="I71" s="9">
        <v>0.7615384615384615</v>
      </c>
      <c r="J71" s="20">
        <v>0</v>
      </c>
      <c r="K71" s="9">
        <v>0</v>
      </c>
      <c r="L71" s="20">
        <v>20</v>
      </c>
      <c r="M71" s="9">
        <v>0.15384615384615385</v>
      </c>
      <c r="N71" s="20">
        <v>13</v>
      </c>
      <c r="O71" s="9">
        <v>0.1</v>
      </c>
      <c r="P71" s="20">
        <v>1</v>
      </c>
      <c r="Q71" s="9">
        <v>7.6923076923076927E-3</v>
      </c>
    </row>
    <row r="72" spans="4:17" x14ac:dyDescent="0.25">
      <c r="D72" s="8" t="s">
        <v>742</v>
      </c>
      <c r="E72" s="20">
        <v>141</v>
      </c>
      <c r="F72" s="20">
        <v>116</v>
      </c>
      <c r="G72" s="9">
        <v>0.82269503546099287</v>
      </c>
      <c r="H72" s="20">
        <v>101</v>
      </c>
      <c r="I72" s="9">
        <v>0.87068965517241381</v>
      </c>
      <c r="J72" s="20">
        <v>0</v>
      </c>
      <c r="K72" s="9">
        <v>0</v>
      </c>
      <c r="L72" s="20">
        <v>19</v>
      </c>
      <c r="M72" s="9">
        <v>0.16379310344827586</v>
      </c>
      <c r="N72" s="20">
        <v>1</v>
      </c>
      <c r="O72" s="9">
        <v>8.6206896551724137E-3</v>
      </c>
      <c r="P72" s="20">
        <v>2</v>
      </c>
      <c r="Q72" s="9">
        <v>1.7241379310344827E-2</v>
      </c>
    </row>
    <row r="73" spans="4:17" x14ac:dyDescent="0.25">
      <c r="D73" s="8" t="s">
        <v>743</v>
      </c>
      <c r="E73" s="20">
        <v>351</v>
      </c>
      <c r="F73" s="20">
        <v>283</v>
      </c>
      <c r="G73" s="9">
        <v>0.80626780626780625</v>
      </c>
      <c r="H73" s="20">
        <v>234</v>
      </c>
      <c r="I73" s="9">
        <v>0.82685512367491165</v>
      </c>
      <c r="J73" s="20">
        <v>0</v>
      </c>
      <c r="K73" s="9">
        <v>0</v>
      </c>
      <c r="L73" s="20">
        <v>44</v>
      </c>
      <c r="M73" s="9">
        <v>0.15547703180212014</v>
      </c>
      <c r="N73" s="20">
        <v>11</v>
      </c>
      <c r="O73" s="9">
        <v>3.8869257950530034E-2</v>
      </c>
      <c r="P73" s="20">
        <v>3</v>
      </c>
      <c r="Q73" s="9">
        <v>1.0600706713780919E-2</v>
      </c>
    </row>
    <row r="74" spans="4:17" x14ac:dyDescent="0.25">
      <c r="D74" s="8" t="s">
        <v>744</v>
      </c>
      <c r="E74" s="20">
        <v>86</v>
      </c>
      <c r="F74" s="20">
        <v>78</v>
      </c>
      <c r="G74" s="9">
        <v>0.90697674418604646</v>
      </c>
      <c r="H74" s="20">
        <v>65</v>
      </c>
      <c r="I74" s="9">
        <v>0.83333333333333337</v>
      </c>
      <c r="J74" s="20">
        <v>0</v>
      </c>
      <c r="K74" s="9">
        <v>0</v>
      </c>
      <c r="L74" s="20">
        <v>4</v>
      </c>
      <c r="M74" s="9">
        <v>5.128205128205128E-2</v>
      </c>
      <c r="N74" s="20">
        <v>3</v>
      </c>
      <c r="O74" s="9">
        <v>3.8461538461538464E-2</v>
      </c>
      <c r="P74" s="20">
        <v>0</v>
      </c>
      <c r="Q74" s="9">
        <v>0</v>
      </c>
    </row>
    <row r="75" spans="4:17" x14ac:dyDescent="0.25">
      <c r="D75" s="8" t="s">
        <v>747</v>
      </c>
      <c r="E75" s="20">
        <v>334</v>
      </c>
      <c r="F75" s="20">
        <v>249</v>
      </c>
      <c r="G75" s="9">
        <v>0.74550898203592819</v>
      </c>
      <c r="H75" s="20">
        <v>201</v>
      </c>
      <c r="I75" s="9">
        <v>0.80722891566265065</v>
      </c>
      <c r="J75" s="20">
        <v>0</v>
      </c>
      <c r="K75" s="9">
        <v>0</v>
      </c>
      <c r="L75" s="20">
        <v>28</v>
      </c>
      <c r="M75" s="9">
        <v>0.11244979919678715</v>
      </c>
      <c r="N75" s="20">
        <v>47</v>
      </c>
      <c r="O75" s="9">
        <v>0.18875502008032127</v>
      </c>
      <c r="P75" s="20">
        <v>2</v>
      </c>
      <c r="Q75" s="9">
        <v>8.0321285140562242E-3</v>
      </c>
    </row>
    <row r="76" spans="4:17" x14ac:dyDescent="0.25">
      <c r="D76" s="8" t="s">
        <v>748</v>
      </c>
      <c r="E76" s="20">
        <v>417</v>
      </c>
      <c r="F76" s="20">
        <v>354</v>
      </c>
      <c r="G76" s="9">
        <v>0.84892086330935257</v>
      </c>
      <c r="H76" s="20">
        <v>308</v>
      </c>
      <c r="I76" s="9">
        <v>0.87005649717514122</v>
      </c>
      <c r="J76" s="20">
        <v>0</v>
      </c>
      <c r="K76" s="9">
        <v>0</v>
      </c>
      <c r="L76" s="20">
        <v>50</v>
      </c>
      <c r="M76" s="9">
        <v>0.14124293785310735</v>
      </c>
      <c r="N76" s="20">
        <v>5</v>
      </c>
      <c r="O76" s="9">
        <v>1.4124293785310734E-2</v>
      </c>
      <c r="P76" s="20">
        <v>1</v>
      </c>
      <c r="Q76" s="9">
        <v>2.8248587570621469E-3</v>
      </c>
    </row>
    <row r="77" spans="4:17" x14ac:dyDescent="0.25">
      <c r="D77" s="8" t="s">
        <v>749</v>
      </c>
      <c r="E77" s="20">
        <v>167</v>
      </c>
      <c r="F77" s="20">
        <v>138</v>
      </c>
      <c r="G77" s="9">
        <v>0.82634730538922152</v>
      </c>
      <c r="H77" s="20">
        <v>119</v>
      </c>
      <c r="I77" s="9">
        <v>0.8623188405797102</v>
      </c>
      <c r="J77" s="20">
        <v>0</v>
      </c>
      <c r="K77" s="9">
        <v>0</v>
      </c>
      <c r="L77" s="20">
        <v>26</v>
      </c>
      <c r="M77" s="9">
        <v>0.18840579710144928</v>
      </c>
      <c r="N77" s="20">
        <v>1</v>
      </c>
      <c r="O77" s="9">
        <v>7.246376811594203E-3</v>
      </c>
      <c r="P77" s="20">
        <v>0</v>
      </c>
      <c r="Q77" s="9">
        <v>0</v>
      </c>
    </row>
    <row r="78" spans="4:17" x14ac:dyDescent="0.25">
      <c r="D78" s="7" t="s">
        <v>527</v>
      </c>
      <c r="E78" s="20">
        <v>1913</v>
      </c>
      <c r="F78" s="20">
        <v>1580</v>
      </c>
      <c r="G78" s="9">
        <v>0.82592786199686352</v>
      </c>
      <c r="H78" s="20">
        <v>1354</v>
      </c>
      <c r="I78" s="9">
        <v>0.85696202531645571</v>
      </c>
      <c r="J78" s="20">
        <v>0</v>
      </c>
      <c r="K78" s="9">
        <v>0</v>
      </c>
      <c r="L78" s="20">
        <v>210</v>
      </c>
      <c r="M78" s="9">
        <v>0.13291139240506328</v>
      </c>
      <c r="N78" s="20">
        <v>74</v>
      </c>
      <c r="O78" s="9">
        <v>4.6835443037974683E-2</v>
      </c>
      <c r="P78" s="20">
        <v>12</v>
      </c>
      <c r="Q78" s="9">
        <v>7.5949367088607592E-3</v>
      </c>
    </row>
    <row r="79" spans="4:17" x14ac:dyDescent="0.25">
      <c r="D79" s="8" t="s">
        <v>528</v>
      </c>
      <c r="E79" s="20">
        <v>234</v>
      </c>
      <c r="F79" s="20">
        <v>189</v>
      </c>
      <c r="G79" s="9">
        <v>0.80769230769230771</v>
      </c>
      <c r="H79" s="20">
        <v>154</v>
      </c>
      <c r="I79" s="9">
        <v>0.81481481481481477</v>
      </c>
      <c r="J79" s="20">
        <v>0</v>
      </c>
      <c r="K79" s="9">
        <v>0</v>
      </c>
      <c r="L79" s="20">
        <v>30</v>
      </c>
      <c r="M79" s="9">
        <v>0.15873015873015872</v>
      </c>
      <c r="N79" s="20">
        <v>12</v>
      </c>
      <c r="O79" s="9">
        <v>6.3492063492063489E-2</v>
      </c>
      <c r="P79" s="20">
        <v>1</v>
      </c>
      <c r="Q79" s="9">
        <v>5.2910052910052907E-3</v>
      </c>
    </row>
    <row r="80" spans="4:17" x14ac:dyDescent="0.25">
      <c r="D80" s="8" t="s">
        <v>539</v>
      </c>
      <c r="E80" s="20">
        <v>290</v>
      </c>
      <c r="F80" s="20">
        <v>256</v>
      </c>
      <c r="G80" s="9">
        <v>0.88275862068965516</v>
      </c>
      <c r="H80" s="20">
        <v>221</v>
      </c>
      <c r="I80" s="9">
        <v>0.86328125</v>
      </c>
      <c r="J80" s="20">
        <v>0</v>
      </c>
      <c r="K80" s="9">
        <v>0</v>
      </c>
      <c r="L80" s="20">
        <v>24</v>
      </c>
      <c r="M80" s="9">
        <v>9.375E-2</v>
      </c>
      <c r="N80" s="20">
        <v>6</v>
      </c>
      <c r="O80" s="9">
        <v>2.34375E-2</v>
      </c>
      <c r="P80" s="20">
        <v>0</v>
      </c>
      <c r="Q80" s="9">
        <v>0</v>
      </c>
    </row>
    <row r="81" spans="4:17" x14ac:dyDescent="0.25">
      <c r="D81" s="8" t="s">
        <v>540</v>
      </c>
      <c r="E81" s="20">
        <v>200</v>
      </c>
      <c r="F81" s="20">
        <v>141</v>
      </c>
      <c r="G81" s="9">
        <v>0.70499999999999996</v>
      </c>
      <c r="H81" s="20">
        <v>119</v>
      </c>
      <c r="I81" s="9">
        <v>0.84397163120567376</v>
      </c>
      <c r="J81" s="20">
        <v>0</v>
      </c>
      <c r="K81" s="9">
        <v>0</v>
      </c>
      <c r="L81" s="20">
        <v>53</v>
      </c>
      <c r="M81" s="9">
        <v>0.37588652482269502</v>
      </c>
      <c r="N81" s="20">
        <v>0</v>
      </c>
      <c r="O81" s="9">
        <v>0</v>
      </c>
      <c r="P81" s="20">
        <v>2</v>
      </c>
      <c r="Q81" s="9">
        <v>1.4184397163120567E-2</v>
      </c>
    </row>
    <row r="82" spans="4:17" x14ac:dyDescent="0.25">
      <c r="D82" s="8" t="s">
        <v>542</v>
      </c>
      <c r="E82" s="20">
        <v>764</v>
      </c>
      <c r="F82" s="20">
        <v>644</v>
      </c>
      <c r="G82" s="9">
        <v>0.84293193717277481</v>
      </c>
      <c r="H82" s="20">
        <v>556</v>
      </c>
      <c r="I82" s="9">
        <v>0.86335403726708071</v>
      </c>
      <c r="J82" s="20">
        <v>0</v>
      </c>
      <c r="K82" s="9">
        <v>0</v>
      </c>
      <c r="L82" s="20">
        <v>70</v>
      </c>
      <c r="M82" s="9">
        <v>0.10869565217391304</v>
      </c>
      <c r="N82" s="20">
        <v>29</v>
      </c>
      <c r="O82" s="9">
        <v>4.503105590062112E-2</v>
      </c>
      <c r="P82" s="20">
        <v>5</v>
      </c>
      <c r="Q82" s="9">
        <v>7.763975155279503E-3</v>
      </c>
    </row>
    <row r="83" spans="4:17" x14ac:dyDescent="0.25">
      <c r="D83" s="8" t="s">
        <v>552</v>
      </c>
      <c r="E83" s="20">
        <v>425</v>
      </c>
      <c r="F83" s="20">
        <v>350</v>
      </c>
      <c r="G83" s="9">
        <v>0.82352941176470584</v>
      </c>
      <c r="H83" s="20">
        <v>304</v>
      </c>
      <c r="I83" s="9">
        <v>0.86857142857142855</v>
      </c>
      <c r="J83" s="20">
        <v>0</v>
      </c>
      <c r="K83" s="9">
        <v>0</v>
      </c>
      <c r="L83" s="20">
        <v>33</v>
      </c>
      <c r="M83" s="9">
        <v>9.4285714285714292E-2</v>
      </c>
      <c r="N83" s="20">
        <v>27</v>
      </c>
      <c r="O83" s="9">
        <v>7.7142857142857138E-2</v>
      </c>
      <c r="P83" s="20">
        <v>4</v>
      </c>
      <c r="Q83" s="9">
        <v>1.1428571428571429E-2</v>
      </c>
    </row>
    <row r="84" spans="4:17" x14ac:dyDescent="0.25">
      <c r="D84" s="7" t="s">
        <v>532</v>
      </c>
      <c r="E84" s="20">
        <v>1821</v>
      </c>
      <c r="F84" s="20">
        <v>1513</v>
      </c>
      <c r="G84" s="9">
        <v>0.83086216364634813</v>
      </c>
      <c r="H84" s="20">
        <v>1305</v>
      </c>
      <c r="I84" s="9">
        <v>0.86252478519497688</v>
      </c>
      <c r="J84" s="20">
        <v>0</v>
      </c>
      <c r="K84" s="9">
        <v>0</v>
      </c>
      <c r="L84" s="20">
        <v>181</v>
      </c>
      <c r="M84" s="9">
        <v>0.11962987442167879</v>
      </c>
      <c r="N84" s="20">
        <v>76</v>
      </c>
      <c r="O84" s="9">
        <v>5.023132848645076E-2</v>
      </c>
      <c r="P84" s="20">
        <v>14</v>
      </c>
      <c r="Q84" s="9">
        <v>9.253139458030404E-3</v>
      </c>
    </row>
    <row r="85" spans="4:17" x14ac:dyDescent="0.25">
      <c r="D85" s="8" t="s">
        <v>533</v>
      </c>
      <c r="E85" s="20">
        <v>191</v>
      </c>
      <c r="F85" s="20">
        <v>159</v>
      </c>
      <c r="G85" s="9">
        <v>0.83246073298429324</v>
      </c>
      <c r="H85" s="20">
        <v>128</v>
      </c>
      <c r="I85" s="9">
        <v>0.80503144654088055</v>
      </c>
      <c r="J85" s="20">
        <v>0</v>
      </c>
      <c r="K85" s="9">
        <v>0</v>
      </c>
      <c r="L85" s="20">
        <v>10</v>
      </c>
      <c r="M85" s="9">
        <v>6.2893081761006289E-2</v>
      </c>
      <c r="N85" s="20">
        <v>11</v>
      </c>
      <c r="O85" s="9">
        <v>6.9182389937106917E-2</v>
      </c>
      <c r="P85" s="20">
        <v>3</v>
      </c>
      <c r="Q85" s="9">
        <v>1.8867924528301886E-2</v>
      </c>
    </row>
    <row r="86" spans="4:17" x14ac:dyDescent="0.25">
      <c r="D86" s="8" t="s">
        <v>717</v>
      </c>
      <c r="E86" s="20">
        <v>260</v>
      </c>
      <c r="F86" s="20">
        <v>215</v>
      </c>
      <c r="G86" s="9">
        <v>0.82692307692307687</v>
      </c>
      <c r="H86" s="20">
        <v>185</v>
      </c>
      <c r="I86" s="9">
        <v>0.86046511627906974</v>
      </c>
      <c r="J86" s="20">
        <v>0</v>
      </c>
      <c r="K86" s="9">
        <v>0</v>
      </c>
      <c r="L86" s="20">
        <v>8</v>
      </c>
      <c r="M86" s="9">
        <v>3.7209302325581395E-2</v>
      </c>
      <c r="N86" s="20">
        <v>31</v>
      </c>
      <c r="O86" s="9">
        <v>0.14418604651162792</v>
      </c>
      <c r="P86" s="20">
        <v>0</v>
      </c>
      <c r="Q86" s="9">
        <v>0</v>
      </c>
    </row>
    <row r="87" spans="4:17" x14ac:dyDescent="0.25">
      <c r="D87" s="8" t="s">
        <v>541</v>
      </c>
      <c r="E87" s="20">
        <v>360</v>
      </c>
      <c r="F87" s="20">
        <v>305</v>
      </c>
      <c r="G87" s="9">
        <v>0.84722222222222221</v>
      </c>
      <c r="H87" s="20">
        <v>264</v>
      </c>
      <c r="I87" s="9">
        <v>0.86557377049180328</v>
      </c>
      <c r="J87" s="20">
        <v>0</v>
      </c>
      <c r="K87" s="9">
        <v>0</v>
      </c>
      <c r="L87" s="20">
        <v>26</v>
      </c>
      <c r="M87" s="9">
        <v>8.5245901639344257E-2</v>
      </c>
      <c r="N87" s="20">
        <v>17</v>
      </c>
      <c r="O87" s="9">
        <v>5.5737704918032788E-2</v>
      </c>
      <c r="P87" s="20">
        <v>2</v>
      </c>
      <c r="Q87" s="9">
        <v>6.5573770491803279E-3</v>
      </c>
    </row>
    <row r="88" spans="4:17" x14ac:dyDescent="0.25">
      <c r="D88" s="8" t="s">
        <v>543</v>
      </c>
      <c r="E88" s="20">
        <v>511</v>
      </c>
      <c r="F88" s="20">
        <v>430</v>
      </c>
      <c r="G88" s="9">
        <v>0.84148727984344418</v>
      </c>
      <c r="H88" s="20">
        <v>373</v>
      </c>
      <c r="I88" s="9">
        <v>0.86744186046511629</v>
      </c>
      <c r="J88" s="20">
        <v>0</v>
      </c>
      <c r="K88" s="9">
        <v>0</v>
      </c>
      <c r="L88" s="20">
        <v>72</v>
      </c>
      <c r="M88" s="9">
        <v>0.16744186046511628</v>
      </c>
      <c r="N88" s="20">
        <v>5</v>
      </c>
      <c r="O88" s="9">
        <v>1.1627906976744186E-2</v>
      </c>
      <c r="P88" s="20">
        <v>1</v>
      </c>
      <c r="Q88" s="9">
        <v>2.3255813953488372E-3</v>
      </c>
    </row>
    <row r="89" spans="4:17" x14ac:dyDescent="0.25">
      <c r="D89" s="8" t="s">
        <v>544</v>
      </c>
      <c r="E89" s="20">
        <v>273</v>
      </c>
      <c r="F89" s="20">
        <v>228</v>
      </c>
      <c r="G89" s="9">
        <v>0.8351648351648352</v>
      </c>
      <c r="H89" s="20">
        <v>204</v>
      </c>
      <c r="I89" s="9">
        <v>0.89473684210526316</v>
      </c>
      <c r="J89" s="20">
        <v>0</v>
      </c>
      <c r="K89" s="9">
        <v>0</v>
      </c>
      <c r="L89" s="20">
        <v>22</v>
      </c>
      <c r="M89" s="9">
        <v>9.6491228070175433E-2</v>
      </c>
      <c r="N89" s="20">
        <v>8</v>
      </c>
      <c r="O89" s="9">
        <v>3.5087719298245612E-2</v>
      </c>
      <c r="P89" s="20">
        <v>6</v>
      </c>
      <c r="Q89" s="9">
        <v>2.6315789473684209E-2</v>
      </c>
    </row>
    <row r="90" spans="4:17" x14ac:dyDescent="0.25">
      <c r="D90" s="8" t="s">
        <v>554</v>
      </c>
      <c r="E90" s="20">
        <v>226</v>
      </c>
      <c r="F90" s="20">
        <v>176</v>
      </c>
      <c r="G90" s="9">
        <v>0.77876106194690264</v>
      </c>
      <c r="H90" s="20">
        <v>151</v>
      </c>
      <c r="I90" s="9">
        <v>0.85795454545454541</v>
      </c>
      <c r="J90" s="20">
        <v>0</v>
      </c>
      <c r="K90" s="9">
        <v>0</v>
      </c>
      <c r="L90" s="20">
        <v>43</v>
      </c>
      <c r="M90" s="9">
        <v>0.24431818181818182</v>
      </c>
      <c r="N90" s="20">
        <v>4</v>
      </c>
      <c r="O90" s="9">
        <v>2.2727272727272728E-2</v>
      </c>
      <c r="P90" s="20">
        <v>2</v>
      </c>
      <c r="Q90" s="9">
        <v>1.1363636363636364E-2</v>
      </c>
    </row>
    <row r="91" spans="4:17" x14ac:dyDescent="0.25">
      <c r="D91" s="7" t="s">
        <v>535</v>
      </c>
      <c r="E91" s="20">
        <v>2286</v>
      </c>
      <c r="F91" s="20">
        <v>1984</v>
      </c>
      <c r="G91" s="9">
        <v>0.86789151356080485</v>
      </c>
      <c r="H91" s="20">
        <v>1813</v>
      </c>
      <c r="I91" s="9">
        <v>0.91381048387096775</v>
      </c>
      <c r="J91" s="20">
        <v>0</v>
      </c>
      <c r="K91" s="9">
        <v>0</v>
      </c>
      <c r="L91" s="20">
        <v>109</v>
      </c>
      <c r="M91" s="9">
        <v>5.4939516129032258E-2</v>
      </c>
      <c r="N91" s="20">
        <v>132</v>
      </c>
      <c r="O91" s="9">
        <v>6.6532258064516125E-2</v>
      </c>
      <c r="P91" s="20">
        <v>21</v>
      </c>
      <c r="Q91" s="9">
        <v>1.0584677419354838E-2</v>
      </c>
    </row>
    <row r="92" spans="4:17" x14ac:dyDescent="0.25">
      <c r="D92" s="8" t="s">
        <v>536</v>
      </c>
      <c r="E92" s="20">
        <v>285</v>
      </c>
      <c r="F92" s="20">
        <v>236</v>
      </c>
      <c r="G92" s="9">
        <v>0.82807017543859651</v>
      </c>
      <c r="H92" s="20">
        <v>208</v>
      </c>
      <c r="I92" s="9">
        <v>0.88135593220338981</v>
      </c>
      <c r="J92" s="20">
        <v>0</v>
      </c>
      <c r="K92" s="9">
        <v>0</v>
      </c>
      <c r="L92" s="20">
        <v>10</v>
      </c>
      <c r="M92" s="9">
        <v>4.2372881355932202E-2</v>
      </c>
      <c r="N92" s="20">
        <v>31</v>
      </c>
      <c r="O92" s="9">
        <v>0.13135593220338984</v>
      </c>
      <c r="P92" s="20">
        <v>3</v>
      </c>
      <c r="Q92" s="9">
        <v>1.2711864406779662E-2</v>
      </c>
    </row>
    <row r="93" spans="4:17" x14ac:dyDescent="0.25">
      <c r="D93" s="8" t="s">
        <v>718</v>
      </c>
      <c r="E93" s="20">
        <v>281</v>
      </c>
      <c r="F93" s="20">
        <v>236</v>
      </c>
      <c r="G93" s="9">
        <v>0.83985765124555156</v>
      </c>
      <c r="H93" s="20">
        <v>220</v>
      </c>
      <c r="I93" s="9">
        <v>0.93220338983050843</v>
      </c>
      <c r="J93" s="20">
        <v>0</v>
      </c>
      <c r="K93" s="9">
        <v>0</v>
      </c>
      <c r="L93" s="20">
        <v>7</v>
      </c>
      <c r="M93" s="9">
        <v>2.9661016949152543E-2</v>
      </c>
      <c r="N93" s="20">
        <v>30</v>
      </c>
      <c r="O93" s="9">
        <v>0.1271186440677966</v>
      </c>
      <c r="P93" s="20">
        <v>0</v>
      </c>
      <c r="Q93" s="9">
        <v>0</v>
      </c>
    </row>
    <row r="94" spans="4:17" x14ac:dyDescent="0.25">
      <c r="D94" s="8" t="s">
        <v>546</v>
      </c>
      <c r="E94" s="20">
        <v>84</v>
      </c>
      <c r="F94" s="20">
        <v>41</v>
      </c>
      <c r="G94" s="9">
        <v>0.48809523809523808</v>
      </c>
      <c r="H94" s="20">
        <v>21</v>
      </c>
      <c r="I94" s="9">
        <v>0.51219512195121952</v>
      </c>
      <c r="J94" s="20">
        <v>0</v>
      </c>
      <c r="K94" s="9">
        <v>0</v>
      </c>
      <c r="L94" s="20">
        <v>4</v>
      </c>
      <c r="M94" s="9">
        <v>9.7560975609756101E-2</v>
      </c>
      <c r="N94" s="20">
        <v>36</v>
      </c>
      <c r="O94" s="9">
        <v>0.87804878048780488</v>
      </c>
      <c r="P94" s="20">
        <v>0</v>
      </c>
      <c r="Q94" s="9">
        <v>0</v>
      </c>
    </row>
    <row r="95" spans="4:17" x14ac:dyDescent="0.25">
      <c r="D95" s="8" t="s">
        <v>550</v>
      </c>
      <c r="E95" s="20">
        <v>209</v>
      </c>
      <c r="F95" s="20">
        <v>182</v>
      </c>
      <c r="G95" s="9">
        <v>0.87081339712918659</v>
      </c>
      <c r="H95" s="20">
        <v>158</v>
      </c>
      <c r="I95" s="9">
        <v>0.86813186813186816</v>
      </c>
      <c r="J95" s="20">
        <v>0</v>
      </c>
      <c r="K95" s="9">
        <v>0</v>
      </c>
      <c r="L95" s="20">
        <v>9</v>
      </c>
      <c r="M95" s="9">
        <v>4.9450549450549448E-2</v>
      </c>
      <c r="N95" s="20">
        <v>11</v>
      </c>
      <c r="O95" s="9">
        <v>6.043956043956044E-2</v>
      </c>
      <c r="P95" s="20">
        <v>0</v>
      </c>
      <c r="Q95" s="9">
        <v>0</v>
      </c>
    </row>
    <row r="96" spans="4:17" x14ac:dyDescent="0.25">
      <c r="D96" s="8" t="s">
        <v>551</v>
      </c>
      <c r="E96" s="20">
        <v>614</v>
      </c>
      <c r="F96" s="20">
        <v>534</v>
      </c>
      <c r="G96" s="9">
        <v>0.86970684039087953</v>
      </c>
      <c r="H96" s="20">
        <v>474</v>
      </c>
      <c r="I96" s="9">
        <v>0.88764044943820219</v>
      </c>
      <c r="J96" s="20">
        <v>0</v>
      </c>
      <c r="K96" s="9">
        <v>0</v>
      </c>
      <c r="L96" s="20">
        <v>38</v>
      </c>
      <c r="M96" s="9">
        <v>7.116104868913857E-2</v>
      </c>
      <c r="N96" s="20">
        <v>20</v>
      </c>
      <c r="O96" s="9">
        <v>3.7453183520599252E-2</v>
      </c>
      <c r="P96" s="20">
        <v>17</v>
      </c>
      <c r="Q96" s="9">
        <v>3.1835205992509365E-2</v>
      </c>
    </row>
    <row r="97" spans="4:17" x14ac:dyDescent="0.25">
      <c r="D97" s="8" t="s">
        <v>553</v>
      </c>
      <c r="E97" s="20">
        <v>813</v>
      </c>
      <c r="F97" s="20">
        <v>755</v>
      </c>
      <c r="G97" s="9">
        <v>0.9286592865928659</v>
      </c>
      <c r="H97" s="20">
        <v>732</v>
      </c>
      <c r="I97" s="9">
        <v>0.96953642384105965</v>
      </c>
      <c r="J97" s="20">
        <v>0</v>
      </c>
      <c r="K97" s="9">
        <v>0</v>
      </c>
      <c r="L97" s="20">
        <v>41</v>
      </c>
      <c r="M97" s="9">
        <v>5.4304635761589407E-2</v>
      </c>
      <c r="N97" s="20">
        <v>4</v>
      </c>
      <c r="O97" s="9">
        <v>5.2980132450331126E-3</v>
      </c>
      <c r="P97" s="20">
        <v>1</v>
      </c>
      <c r="Q97" s="9">
        <v>1.3245033112582781E-3</v>
      </c>
    </row>
    <row r="98" spans="4:17" x14ac:dyDescent="0.25">
      <c r="D98" s="7" t="s">
        <v>740</v>
      </c>
      <c r="E98" s="20">
        <v>1195</v>
      </c>
      <c r="F98" s="20">
        <v>990</v>
      </c>
      <c r="G98" s="9">
        <v>0.82845188284518834</v>
      </c>
      <c r="H98" s="20">
        <v>822</v>
      </c>
      <c r="I98" s="9">
        <v>0.83030303030303032</v>
      </c>
      <c r="J98" s="20">
        <v>0</v>
      </c>
      <c r="K98" s="9">
        <v>0</v>
      </c>
      <c r="L98" s="20">
        <v>135</v>
      </c>
      <c r="M98" s="9">
        <v>0.13636363636363635</v>
      </c>
      <c r="N98" s="20">
        <v>38</v>
      </c>
      <c r="O98" s="9">
        <v>3.8383838383838381E-2</v>
      </c>
      <c r="P98" s="20">
        <v>4</v>
      </c>
      <c r="Q98" s="9">
        <v>4.0404040404040404E-3</v>
      </c>
    </row>
    <row r="99" spans="4:17" x14ac:dyDescent="0.25">
      <c r="D99" s="8" t="s">
        <v>741</v>
      </c>
      <c r="E99" s="20">
        <v>189</v>
      </c>
      <c r="F99" s="20">
        <v>163</v>
      </c>
      <c r="G99" s="9">
        <v>0.86243386243386244</v>
      </c>
      <c r="H99" s="20">
        <v>121</v>
      </c>
      <c r="I99" s="9">
        <v>0.74233128834355833</v>
      </c>
      <c r="J99" s="20">
        <v>0</v>
      </c>
      <c r="K99" s="9">
        <v>0</v>
      </c>
      <c r="L99" s="20">
        <v>19</v>
      </c>
      <c r="M99" s="9">
        <v>0.1165644171779141</v>
      </c>
      <c r="N99" s="20">
        <v>0</v>
      </c>
      <c r="O99" s="9">
        <v>0</v>
      </c>
      <c r="P99" s="20">
        <v>1</v>
      </c>
      <c r="Q99" s="9">
        <v>6.1349693251533744E-3</v>
      </c>
    </row>
    <row r="100" spans="4:17" x14ac:dyDescent="0.25">
      <c r="D100" s="8" t="s">
        <v>745</v>
      </c>
      <c r="E100" s="20">
        <v>399</v>
      </c>
      <c r="F100" s="20">
        <v>323</v>
      </c>
      <c r="G100" s="9">
        <v>0.80952380952380953</v>
      </c>
      <c r="H100" s="20">
        <v>275</v>
      </c>
      <c r="I100" s="9">
        <v>0.85139318885448911</v>
      </c>
      <c r="J100" s="20">
        <v>0</v>
      </c>
      <c r="K100" s="9">
        <v>0</v>
      </c>
      <c r="L100" s="20">
        <v>41</v>
      </c>
      <c r="M100" s="9">
        <v>0.12693498452012383</v>
      </c>
      <c r="N100" s="20">
        <v>27</v>
      </c>
      <c r="O100" s="9">
        <v>8.3591331269349839E-2</v>
      </c>
      <c r="P100" s="20">
        <v>2</v>
      </c>
      <c r="Q100" s="9">
        <v>6.1919504643962852E-3</v>
      </c>
    </row>
    <row r="101" spans="4:17" x14ac:dyDescent="0.25">
      <c r="D101" s="8" t="s">
        <v>746</v>
      </c>
      <c r="E101" s="20">
        <v>607</v>
      </c>
      <c r="F101" s="20">
        <v>504</v>
      </c>
      <c r="G101" s="9">
        <v>0.83031301482701814</v>
      </c>
      <c r="H101" s="20">
        <v>426</v>
      </c>
      <c r="I101" s="9">
        <v>0.84523809523809523</v>
      </c>
      <c r="J101" s="20">
        <v>0</v>
      </c>
      <c r="K101" s="9">
        <v>0</v>
      </c>
      <c r="L101" s="20">
        <v>75</v>
      </c>
      <c r="M101" s="9">
        <v>0.14880952380952381</v>
      </c>
      <c r="N101" s="20">
        <v>11</v>
      </c>
      <c r="O101" s="9">
        <v>2.1825396825396824E-2</v>
      </c>
      <c r="P101" s="20">
        <v>1</v>
      </c>
      <c r="Q101" s="9">
        <v>1.984126984126984E-3</v>
      </c>
    </row>
    <row r="102" spans="4:17" x14ac:dyDescent="0.25">
      <c r="D102" s="7" t="s">
        <v>537</v>
      </c>
      <c r="E102" s="20">
        <v>1378</v>
      </c>
      <c r="F102" s="20">
        <v>1171</v>
      </c>
      <c r="G102" s="9">
        <v>0.84978229317851961</v>
      </c>
      <c r="H102" s="20">
        <v>1045</v>
      </c>
      <c r="I102" s="9">
        <v>0.89239965841161395</v>
      </c>
      <c r="J102" s="20">
        <v>1</v>
      </c>
      <c r="K102" s="9">
        <v>8.5397096498719043E-4</v>
      </c>
      <c r="L102" s="20">
        <v>98</v>
      </c>
      <c r="M102" s="9">
        <v>8.3689154568744664E-2</v>
      </c>
      <c r="N102" s="20">
        <v>45</v>
      </c>
      <c r="O102" s="9">
        <v>3.8428693424423573E-2</v>
      </c>
      <c r="P102" s="20">
        <v>15</v>
      </c>
      <c r="Q102" s="9">
        <v>1.2809564474807857E-2</v>
      </c>
    </row>
    <row r="103" spans="4:17" x14ac:dyDescent="0.25">
      <c r="D103" s="8" t="s">
        <v>538</v>
      </c>
      <c r="E103" s="20">
        <v>255</v>
      </c>
      <c r="F103" s="20">
        <v>225</v>
      </c>
      <c r="G103" s="9">
        <v>0.88235294117647056</v>
      </c>
      <c r="H103" s="20">
        <v>200</v>
      </c>
      <c r="I103" s="9">
        <v>0.88888888888888884</v>
      </c>
      <c r="J103" s="20">
        <v>0</v>
      </c>
      <c r="K103" s="9">
        <v>0</v>
      </c>
      <c r="L103" s="20">
        <v>7</v>
      </c>
      <c r="M103" s="9">
        <v>3.111111111111111E-2</v>
      </c>
      <c r="N103" s="20">
        <v>15</v>
      </c>
      <c r="O103" s="9">
        <v>6.6666666666666666E-2</v>
      </c>
      <c r="P103" s="20">
        <v>4</v>
      </c>
      <c r="Q103" s="9">
        <v>1.7777777777777778E-2</v>
      </c>
    </row>
    <row r="104" spans="4:17" x14ac:dyDescent="0.25">
      <c r="D104" s="8" t="s">
        <v>548</v>
      </c>
      <c r="E104" s="20">
        <v>21</v>
      </c>
      <c r="F104" s="20">
        <v>12</v>
      </c>
      <c r="G104" s="9">
        <v>0.5714285714285714</v>
      </c>
      <c r="H104" s="20">
        <v>10</v>
      </c>
      <c r="I104" s="9">
        <v>0.83333333333333337</v>
      </c>
      <c r="J104" s="20">
        <v>0</v>
      </c>
      <c r="K104" s="9">
        <v>0</v>
      </c>
      <c r="L104" s="20">
        <v>2</v>
      </c>
      <c r="M104" s="9">
        <v>0.16666666666666666</v>
      </c>
      <c r="N104" s="20">
        <v>3</v>
      </c>
      <c r="O104" s="9">
        <v>0.25</v>
      </c>
      <c r="P104" s="20">
        <v>3</v>
      </c>
      <c r="Q104" s="9">
        <v>0.25</v>
      </c>
    </row>
    <row r="105" spans="4:17" x14ac:dyDescent="0.25">
      <c r="D105" s="8" t="s">
        <v>555</v>
      </c>
      <c r="E105" s="20">
        <v>640</v>
      </c>
      <c r="F105" s="20">
        <v>557</v>
      </c>
      <c r="G105" s="9">
        <v>0.87031250000000004</v>
      </c>
      <c r="H105" s="20">
        <v>507</v>
      </c>
      <c r="I105" s="9">
        <v>0.91023339317773788</v>
      </c>
      <c r="J105" s="20">
        <v>1</v>
      </c>
      <c r="K105" s="9">
        <v>1.7953321364452424E-3</v>
      </c>
      <c r="L105" s="20">
        <v>40</v>
      </c>
      <c r="M105" s="9">
        <v>7.1813285457809697E-2</v>
      </c>
      <c r="N105" s="20">
        <v>8</v>
      </c>
      <c r="O105" s="9">
        <v>1.4362657091561939E-2</v>
      </c>
      <c r="P105" s="20">
        <v>3</v>
      </c>
      <c r="Q105" s="9">
        <v>5.3859964093357273E-3</v>
      </c>
    </row>
    <row r="106" spans="4:17" x14ac:dyDescent="0.25">
      <c r="D106" s="8" t="s">
        <v>556</v>
      </c>
      <c r="E106" s="20">
        <v>371</v>
      </c>
      <c r="F106" s="20">
        <v>299</v>
      </c>
      <c r="G106" s="9">
        <v>0.80592991913746626</v>
      </c>
      <c r="H106" s="20">
        <v>260</v>
      </c>
      <c r="I106" s="9">
        <v>0.86956521739130432</v>
      </c>
      <c r="J106" s="20">
        <v>0</v>
      </c>
      <c r="K106" s="9">
        <v>0</v>
      </c>
      <c r="L106" s="20">
        <v>48</v>
      </c>
      <c r="M106" s="9">
        <v>0.16053511705685619</v>
      </c>
      <c r="N106" s="20">
        <v>16</v>
      </c>
      <c r="O106" s="9">
        <v>5.3511705685618728E-2</v>
      </c>
      <c r="P106" s="20">
        <v>4</v>
      </c>
      <c r="Q106" s="9">
        <v>1.3377926421404682E-2</v>
      </c>
    </row>
    <row r="107" spans="4:17" x14ac:dyDescent="0.25">
      <c r="D107" s="8" t="s">
        <v>557</v>
      </c>
      <c r="E107" s="20">
        <v>91</v>
      </c>
      <c r="F107" s="20">
        <v>78</v>
      </c>
      <c r="G107" s="9">
        <v>0.8571428571428571</v>
      </c>
      <c r="H107" s="20">
        <v>68</v>
      </c>
      <c r="I107" s="9">
        <v>0.87179487179487181</v>
      </c>
      <c r="J107" s="20">
        <v>0</v>
      </c>
      <c r="K107" s="9">
        <v>0</v>
      </c>
      <c r="L107" s="20">
        <v>1</v>
      </c>
      <c r="M107" s="9">
        <v>1.282051282051282E-2</v>
      </c>
      <c r="N107" s="20">
        <v>3</v>
      </c>
      <c r="O107" s="9">
        <v>3.8461538461538464E-2</v>
      </c>
      <c r="P107" s="20">
        <v>1</v>
      </c>
      <c r="Q107" s="9">
        <v>1.282051282051282E-2</v>
      </c>
    </row>
    <row r="108" spans="4:17" x14ac:dyDescent="0.25">
      <c r="D108" s="7" t="s">
        <v>449</v>
      </c>
      <c r="E108" s="20">
        <v>1355</v>
      </c>
      <c r="F108" s="20">
        <v>1186</v>
      </c>
      <c r="G108" s="9">
        <v>0.8752767527675277</v>
      </c>
      <c r="H108" s="20">
        <v>1068</v>
      </c>
      <c r="I108" s="9">
        <v>0.9005059021922428</v>
      </c>
      <c r="J108" s="20">
        <v>2</v>
      </c>
      <c r="K108" s="9">
        <v>1.6863406408094434E-3</v>
      </c>
      <c r="L108" s="20">
        <v>90</v>
      </c>
      <c r="M108" s="9">
        <v>7.5885328836424959E-2</v>
      </c>
      <c r="N108" s="20">
        <v>51</v>
      </c>
      <c r="O108" s="9">
        <v>4.3001686340640811E-2</v>
      </c>
      <c r="P108" s="20">
        <v>8</v>
      </c>
      <c r="Q108" s="9">
        <v>6.7453625632377737E-3</v>
      </c>
    </row>
    <row r="109" spans="4:17" x14ac:dyDescent="0.25">
      <c r="D109" s="8" t="s">
        <v>526</v>
      </c>
      <c r="E109" s="20">
        <v>194</v>
      </c>
      <c r="F109" s="20">
        <v>156</v>
      </c>
      <c r="G109" s="9">
        <v>0.80412371134020622</v>
      </c>
      <c r="H109" s="20">
        <v>135</v>
      </c>
      <c r="I109" s="9">
        <v>0.86538461538461542</v>
      </c>
      <c r="J109" s="20">
        <v>2</v>
      </c>
      <c r="K109" s="9">
        <v>1.282051282051282E-2</v>
      </c>
      <c r="L109" s="20">
        <v>18</v>
      </c>
      <c r="M109" s="9">
        <v>0.11538461538461539</v>
      </c>
      <c r="N109" s="20">
        <v>11</v>
      </c>
      <c r="O109" s="9">
        <v>7.0512820512820512E-2</v>
      </c>
      <c r="P109" s="20">
        <v>2</v>
      </c>
      <c r="Q109" s="9">
        <v>1.282051282051282E-2</v>
      </c>
    </row>
    <row r="110" spans="4:17" x14ac:dyDescent="0.25">
      <c r="D110" s="8" t="s">
        <v>450</v>
      </c>
      <c r="E110" s="20">
        <v>360</v>
      </c>
      <c r="F110" s="20">
        <v>309</v>
      </c>
      <c r="G110" s="9">
        <v>0.85833333333333328</v>
      </c>
      <c r="H110" s="20">
        <v>278</v>
      </c>
      <c r="I110" s="9">
        <v>0.89967637540453071</v>
      </c>
      <c r="J110" s="20">
        <v>0</v>
      </c>
      <c r="K110" s="9">
        <v>0</v>
      </c>
      <c r="L110" s="20">
        <v>12</v>
      </c>
      <c r="M110" s="9">
        <v>3.8834951456310676E-2</v>
      </c>
      <c r="N110" s="20">
        <v>30</v>
      </c>
      <c r="O110" s="9">
        <v>9.7087378640776698E-2</v>
      </c>
      <c r="P110" s="20">
        <v>4</v>
      </c>
      <c r="Q110" s="9">
        <v>1.2944983818770227E-2</v>
      </c>
    </row>
    <row r="111" spans="4:17" x14ac:dyDescent="0.25">
      <c r="D111" s="8" t="s">
        <v>547</v>
      </c>
      <c r="E111" s="20">
        <v>358</v>
      </c>
      <c r="F111" s="20">
        <v>329</v>
      </c>
      <c r="G111" s="9">
        <v>0.91899441340782118</v>
      </c>
      <c r="H111" s="20">
        <v>300</v>
      </c>
      <c r="I111" s="9">
        <v>0.91185410334346506</v>
      </c>
      <c r="J111" s="20">
        <v>0</v>
      </c>
      <c r="K111" s="9">
        <v>0</v>
      </c>
      <c r="L111" s="20">
        <v>24</v>
      </c>
      <c r="M111" s="9">
        <v>7.29483282674772E-2</v>
      </c>
      <c r="N111" s="20">
        <v>2</v>
      </c>
      <c r="O111" s="9">
        <v>6.0790273556231003E-3</v>
      </c>
      <c r="P111" s="20">
        <v>0</v>
      </c>
      <c r="Q111" s="9">
        <v>0</v>
      </c>
    </row>
    <row r="112" spans="4:17" x14ac:dyDescent="0.25">
      <c r="D112" s="8" t="s">
        <v>549</v>
      </c>
      <c r="E112" s="20">
        <v>443</v>
      </c>
      <c r="F112" s="20">
        <v>392</v>
      </c>
      <c r="G112" s="9">
        <v>0.88487584650112872</v>
      </c>
      <c r="H112" s="20">
        <v>355</v>
      </c>
      <c r="I112" s="9">
        <v>0.90561224489795922</v>
      </c>
      <c r="J112" s="20">
        <v>0</v>
      </c>
      <c r="K112" s="9">
        <v>0</v>
      </c>
      <c r="L112" s="20">
        <v>36</v>
      </c>
      <c r="M112" s="9">
        <v>9.1836734693877556E-2</v>
      </c>
      <c r="N112" s="20">
        <v>8</v>
      </c>
      <c r="O112" s="9">
        <v>2.0408163265306121E-2</v>
      </c>
      <c r="P112" s="20">
        <v>2</v>
      </c>
      <c r="Q112" s="9">
        <v>5.1020408163265302E-3</v>
      </c>
    </row>
    <row r="113" spans="4:17" x14ac:dyDescent="0.25">
      <c r="D113" s="6" t="s">
        <v>451</v>
      </c>
      <c r="E113" s="20">
        <v>31874</v>
      </c>
      <c r="F113" s="20">
        <v>29874</v>
      </c>
      <c r="G113" s="9">
        <v>0.93725293342536231</v>
      </c>
      <c r="H113" s="20">
        <v>28800</v>
      </c>
      <c r="I113" s="9">
        <v>0.96404900582446273</v>
      </c>
      <c r="J113" s="20">
        <v>0</v>
      </c>
      <c r="K113" s="9">
        <v>0</v>
      </c>
      <c r="L113" s="20">
        <v>668</v>
      </c>
      <c r="M113" s="9">
        <v>2.2360581107317399E-2</v>
      </c>
      <c r="N113" s="20">
        <v>477</v>
      </c>
      <c r="O113" s="9">
        <v>1.5967061658967663E-2</v>
      </c>
      <c r="P113" s="20">
        <v>525</v>
      </c>
      <c r="Q113" s="9">
        <v>1.7573810002008434E-2</v>
      </c>
    </row>
    <row r="114" spans="4:17" x14ac:dyDescent="0.25">
      <c r="D114" s="7" t="s">
        <v>561</v>
      </c>
      <c r="E114" s="20">
        <v>4268</v>
      </c>
      <c r="F114" s="20">
        <v>3796</v>
      </c>
      <c r="G114" s="9">
        <v>0.88940955951265233</v>
      </c>
      <c r="H114" s="20">
        <v>3607</v>
      </c>
      <c r="I114" s="9">
        <v>0.95021074815595363</v>
      </c>
      <c r="J114" s="20">
        <v>0</v>
      </c>
      <c r="K114" s="9">
        <v>0</v>
      </c>
      <c r="L114" s="20">
        <v>82</v>
      </c>
      <c r="M114" s="9">
        <v>2.1601685985247629E-2</v>
      </c>
      <c r="N114" s="20">
        <v>86</v>
      </c>
      <c r="O114" s="9">
        <v>2.2655426765015807E-2</v>
      </c>
      <c r="P114" s="20">
        <v>142</v>
      </c>
      <c r="Q114" s="9">
        <v>3.7407797681770286E-2</v>
      </c>
    </row>
    <row r="115" spans="4:17" x14ac:dyDescent="0.25">
      <c r="D115" s="8" t="s">
        <v>562</v>
      </c>
      <c r="E115" s="20">
        <v>505</v>
      </c>
      <c r="F115" s="20">
        <v>489</v>
      </c>
      <c r="G115" s="9">
        <v>0.96831683168316829</v>
      </c>
      <c r="H115" s="20">
        <v>472</v>
      </c>
      <c r="I115" s="9">
        <v>0.96523517382413093</v>
      </c>
      <c r="J115" s="20">
        <v>0</v>
      </c>
      <c r="K115" s="9">
        <v>0</v>
      </c>
      <c r="L115" s="20">
        <v>1</v>
      </c>
      <c r="M115" s="9">
        <v>2.0449897750511249E-3</v>
      </c>
      <c r="N115" s="20">
        <v>3</v>
      </c>
      <c r="O115" s="9">
        <v>6.1349693251533744E-3</v>
      </c>
      <c r="P115" s="20">
        <v>8</v>
      </c>
      <c r="Q115" s="9">
        <v>1.6359918200408999E-2</v>
      </c>
    </row>
    <row r="116" spans="4:17" x14ac:dyDescent="0.25">
      <c r="D116" s="8" t="s">
        <v>563</v>
      </c>
      <c r="E116" s="20">
        <v>351</v>
      </c>
      <c r="F116" s="20">
        <v>174</v>
      </c>
      <c r="G116" s="9">
        <v>0.49572649572649574</v>
      </c>
      <c r="H116" s="20">
        <v>157</v>
      </c>
      <c r="I116" s="9">
        <v>0.9022988505747126</v>
      </c>
      <c r="J116" s="20">
        <v>0</v>
      </c>
      <c r="K116" s="9">
        <v>0</v>
      </c>
      <c r="L116" s="20">
        <v>0</v>
      </c>
      <c r="M116" s="9">
        <v>0</v>
      </c>
      <c r="N116" s="20">
        <v>0</v>
      </c>
      <c r="O116" s="9">
        <v>0</v>
      </c>
      <c r="P116" s="20">
        <v>50</v>
      </c>
      <c r="Q116" s="9">
        <v>0.28735632183908044</v>
      </c>
    </row>
    <row r="117" spans="4:17" x14ac:dyDescent="0.25">
      <c r="D117" s="8" t="s">
        <v>565</v>
      </c>
      <c r="E117" s="20">
        <v>639</v>
      </c>
      <c r="F117" s="20">
        <v>579</v>
      </c>
      <c r="G117" s="9">
        <v>0.9061032863849765</v>
      </c>
      <c r="H117" s="20">
        <v>541</v>
      </c>
      <c r="I117" s="9">
        <v>0.9343696027633851</v>
      </c>
      <c r="J117" s="20">
        <v>0</v>
      </c>
      <c r="K117" s="9">
        <v>0</v>
      </c>
      <c r="L117" s="20">
        <v>31</v>
      </c>
      <c r="M117" s="9">
        <v>5.3540587219343697E-2</v>
      </c>
      <c r="N117" s="20">
        <v>18</v>
      </c>
      <c r="O117" s="9">
        <v>3.1088082901554404E-2</v>
      </c>
      <c r="P117" s="20">
        <v>6</v>
      </c>
      <c r="Q117" s="9">
        <v>1.0362694300518135E-2</v>
      </c>
    </row>
    <row r="118" spans="4:17" x14ac:dyDescent="0.25">
      <c r="D118" s="8" t="s">
        <v>572</v>
      </c>
      <c r="E118" s="20">
        <v>479</v>
      </c>
      <c r="F118" s="20">
        <v>430</v>
      </c>
      <c r="G118" s="9">
        <v>0.89770354906054284</v>
      </c>
      <c r="H118" s="20">
        <v>414</v>
      </c>
      <c r="I118" s="9">
        <v>0.96279069767441861</v>
      </c>
      <c r="J118" s="20">
        <v>0</v>
      </c>
      <c r="K118" s="9">
        <v>0</v>
      </c>
      <c r="L118" s="20">
        <v>5</v>
      </c>
      <c r="M118" s="9">
        <v>1.1627906976744186E-2</v>
      </c>
      <c r="N118" s="20">
        <v>12</v>
      </c>
      <c r="O118" s="9">
        <v>2.7906976744186046E-2</v>
      </c>
      <c r="P118" s="20">
        <v>31</v>
      </c>
      <c r="Q118" s="9">
        <v>7.2093023255813959E-2</v>
      </c>
    </row>
    <row r="119" spans="4:17" x14ac:dyDescent="0.25">
      <c r="D119" s="8" t="s">
        <v>581</v>
      </c>
      <c r="E119" s="20">
        <v>286</v>
      </c>
      <c r="F119" s="20">
        <v>258</v>
      </c>
      <c r="G119" s="9">
        <v>0.90209790209790208</v>
      </c>
      <c r="H119" s="20">
        <v>241</v>
      </c>
      <c r="I119" s="9">
        <v>0.93410852713178294</v>
      </c>
      <c r="J119" s="20">
        <v>0</v>
      </c>
      <c r="K119" s="9">
        <v>0</v>
      </c>
      <c r="L119" s="20">
        <v>0</v>
      </c>
      <c r="M119" s="9">
        <v>0</v>
      </c>
      <c r="N119" s="20">
        <v>9</v>
      </c>
      <c r="O119" s="9">
        <v>3.4883720930232558E-2</v>
      </c>
      <c r="P119" s="20">
        <v>15</v>
      </c>
      <c r="Q119" s="9">
        <v>5.8139534883720929E-2</v>
      </c>
    </row>
    <row r="120" spans="4:17" x14ac:dyDescent="0.25">
      <c r="D120" s="8" t="s">
        <v>582</v>
      </c>
      <c r="E120" s="20">
        <v>494</v>
      </c>
      <c r="F120" s="20">
        <v>447</v>
      </c>
      <c r="G120" s="9">
        <v>0.90485829959514175</v>
      </c>
      <c r="H120" s="20">
        <v>424</v>
      </c>
      <c r="I120" s="9">
        <v>0.94854586129753915</v>
      </c>
      <c r="J120" s="20">
        <v>0</v>
      </c>
      <c r="K120" s="9">
        <v>0</v>
      </c>
      <c r="L120" s="20">
        <v>15</v>
      </c>
      <c r="M120" s="9">
        <v>3.3557046979865772E-2</v>
      </c>
      <c r="N120" s="20">
        <v>9</v>
      </c>
      <c r="O120" s="9">
        <v>2.0134228187919462E-2</v>
      </c>
      <c r="P120" s="20">
        <v>18</v>
      </c>
      <c r="Q120" s="9">
        <v>4.0268456375838924E-2</v>
      </c>
    </row>
    <row r="121" spans="4:17" x14ac:dyDescent="0.25">
      <c r="D121" s="8" t="s">
        <v>719</v>
      </c>
      <c r="E121" s="20">
        <v>1114</v>
      </c>
      <c r="F121" s="20">
        <v>1046</v>
      </c>
      <c r="G121" s="9">
        <v>0.93895870736086173</v>
      </c>
      <c r="H121" s="20">
        <v>1007</v>
      </c>
      <c r="I121" s="9">
        <v>0.9627151051625239</v>
      </c>
      <c r="J121" s="20">
        <v>0</v>
      </c>
      <c r="K121" s="9">
        <v>0</v>
      </c>
      <c r="L121" s="20">
        <v>28</v>
      </c>
      <c r="M121" s="9">
        <v>2.676864244741874E-2</v>
      </c>
      <c r="N121" s="20">
        <v>25</v>
      </c>
      <c r="O121" s="9">
        <v>2.390057361376673E-2</v>
      </c>
      <c r="P121" s="20">
        <v>4</v>
      </c>
      <c r="Q121" s="9">
        <v>3.8240917782026767E-3</v>
      </c>
    </row>
    <row r="122" spans="4:17" x14ac:dyDescent="0.25">
      <c r="D122" s="8" t="s">
        <v>586</v>
      </c>
      <c r="E122" s="20">
        <v>400</v>
      </c>
      <c r="F122" s="20">
        <v>373</v>
      </c>
      <c r="G122" s="9">
        <v>0.9325</v>
      </c>
      <c r="H122" s="20">
        <v>351</v>
      </c>
      <c r="I122" s="9">
        <v>0.94101876675603213</v>
      </c>
      <c r="J122" s="20">
        <v>0</v>
      </c>
      <c r="K122" s="9">
        <v>0</v>
      </c>
      <c r="L122" s="20">
        <v>2</v>
      </c>
      <c r="M122" s="9">
        <v>5.3619302949061663E-3</v>
      </c>
      <c r="N122" s="20">
        <v>10</v>
      </c>
      <c r="O122" s="9">
        <v>2.6809651474530832E-2</v>
      </c>
      <c r="P122" s="20">
        <v>10</v>
      </c>
      <c r="Q122" s="9">
        <v>2.6809651474530832E-2</v>
      </c>
    </row>
    <row r="123" spans="4:17" x14ac:dyDescent="0.25">
      <c r="D123" s="7" t="s">
        <v>576</v>
      </c>
      <c r="E123" s="20">
        <v>5496</v>
      </c>
      <c r="F123" s="20">
        <v>5182</v>
      </c>
      <c r="G123" s="9">
        <v>0.94286754002911211</v>
      </c>
      <c r="H123" s="20">
        <v>5026</v>
      </c>
      <c r="I123" s="9">
        <v>0.96989579313006558</v>
      </c>
      <c r="J123" s="20">
        <v>0</v>
      </c>
      <c r="K123" s="9">
        <v>0</v>
      </c>
      <c r="L123" s="20">
        <v>117</v>
      </c>
      <c r="M123" s="9">
        <v>2.2578155152450791E-2</v>
      </c>
      <c r="N123" s="20">
        <v>113</v>
      </c>
      <c r="O123" s="9">
        <v>2.1806252412196064E-2</v>
      </c>
      <c r="P123" s="20">
        <v>56</v>
      </c>
      <c r="Q123" s="9">
        <v>1.0806638363566191E-2</v>
      </c>
    </row>
    <row r="124" spans="4:17" x14ac:dyDescent="0.25">
      <c r="D124" s="8" t="s">
        <v>577</v>
      </c>
      <c r="E124" s="20">
        <v>2270</v>
      </c>
      <c r="F124" s="20">
        <v>2103</v>
      </c>
      <c r="G124" s="9">
        <v>0.92643171806167401</v>
      </c>
      <c r="H124" s="20">
        <v>2020</v>
      </c>
      <c r="I124" s="9">
        <v>0.9605325725154541</v>
      </c>
      <c r="J124" s="20">
        <v>0</v>
      </c>
      <c r="K124" s="9">
        <v>0</v>
      </c>
      <c r="L124" s="20">
        <v>69</v>
      </c>
      <c r="M124" s="9">
        <v>3.2810271041369472E-2</v>
      </c>
      <c r="N124" s="20">
        <v>51</v>
      </c>
      <c r="O124" s="9">
        <v>2.4251069900142655E-2</v>
      </c>
      <c r="P124" s="20">
        <v>30</v>
      </c>
      <c r="Q124" s="9">
        <v>1.4265335235378032E-2</v>
      </c>
    </row>
    <row r="125" spans="4:17" x14ac:dyDescent="0.25">
      <c r="D125" s="8" t="s">
        <v>587</v>
      </c>
      <c r="E125" s="20">
        <v>1210</v>
      </c>
      <c r="F125" s="20">
        <v>1158</v>
      </c>
      <c r="G125" s="9">
        <v>0.95702479338842972</v>
      </c>
      <c r="H125" s="20">
        <v>1132</v>
      </c>
      <c r="I125" s="9">
        <v>0.97754749568221067</v>
      </c>
      <c r="J125" s="20">
        <v>0</v>
      </c>
      <c r="K125" s="9">
        <v>0</v>
      </c>
      <c r="L125" s="20">
        <v>15</v>
      </c>
      <c r="M125" s="9">
        <v>1.2953367875647668E-2</v>
      </c>
      <c r="N125" s="20">
        <v>12</v>
      </c>
      <c r="O125" s="9">
        <v>1.0362694300518135E-2</v>
      </c>
      <c r="P125" s="20">
        <v>21</v>
      </c>
      <c r="Q125" s="9">
        <v>1.8134715025906734E-2</v>
      </c>
    </row>
    <row r="126" spans="4:17" x14ac:dyDescent="0.25">
      <c r="D126" s="8" t="s">
        <v>593</v>
      </c>
      <c r="E126" s="20">
        <v>2016</v>
      </c>
      <c r="F126" s="20">
        <v>1921</v>
      </c>
      <c r="G126" s="9">
        <v>0.95287698412698407</v>
      </c>
      <c r="H126" s="20">
        <v>1874</v>
      </c>
      <c r="I126" s="9">
        <v>0.97553357626236337</v>
      </c>
      <c r="J126" s="20">
        <v>0</v>
      </c>
      <c r="K126" s="9">
        <v>0</v>
      </c>
      <c r="L126" s="20">
        <v>33</v>
      </c>
      <c r="M126" s="9">
        <v>1.7178552837064029E-2</v>
      </c>
      <c r="N126" s="20">
        <v>50</v>
      </c>
      <c r="O126" s="9">
        <v>2.6028110359187923E-2</v>
      </c>
      <c r="P126" s="20">
        <v>5</v>
      </c>
      <c r="Q126" s="9">
        <v>2.6028110359187923E-3</v>
      </c>
    </row>
    <row r="127" spans="4:17" x14ac:dyDescent="0.25">
      <c r="D127" s="7" t="s">
        <v>452</v>
      </c>
      <c r="E127" s="20">
        <v>8196</v>
      </c>
      <c r="F127" s="20">
        <v>7534</v>
      </c>
      <c r="G127" s="9">
        <v>0.91922889214250858</v>
      </c>
      <c r="H127" s="20">
        <v>7190</v>
      </c>
      <c r="I127" s="9">
        <v>0.95434032386514467</v>
      </c>
      <c r="J127" s="20">
        <v>0</v>
      </c>
      <c r="K127" s="9">
        <v>0</v>
      </c>
      <c r="L127" s="20">
        <v>141</v>
      </c>
      <c r="M127" s="9">
        <v>1.871515795062384E-2</v>
      </c>
      <c r="N127" s="20">
        <v>227</v>
      </c>
      <c r="O127" s="9">
        <v>3.0130076984337669E-2</v>
      </c>
      <c r="P127" s="20">
        <v>224</v>
      </c>
      <c r="Q127" s="9">
        <v>2.9731882134324396E-2</v>
      </c>
    </row>
    <row r="128" spans="4:17" x14ac:dyDescent="0.25">
      <c r="D128" s="8" t="s">
        <v>558</v>
      </c>
      <c r="E128" s="20">
        <v>140</v>
      </c>
      <c r="F128" s="20">
        <v>117</v>
      </c>
      <c r="G128" s="9">
        <v>0.83571428571428574</v>
      </c>
      <c r="H128" s="20">
        <v>104</v>
      </c>
      <c r="I128" s="9">
        <v>0.88888888888888884</v>
      </c>
      <c r="J128" s="20">
        <v>0</v>
      </c>
      <c r="K128" s="9">
        <v>0</v>
      </c>
      <c r="L128" s="20">
        <v>3</v>
      </c>
      <c r="M128" s="9">
        <v>2.564102564102564E-2</v>
      </c>
      <c r="N128" s="20">
        <v>7</v>
      </c>
      <c r="O128" s="9">
        <v>5.9829059829059832E-2</v>
      </c>
      <c r="P128" s="20">
        <v>10</v>
      </c>
      <c r="Q128" s="9">
        <v>8.5470085470085472E-2</v>
      </c>
    </row>
    <row r="129" spans="4:17" x14ac:dyDescent="0.25">
      <c r="D129" s="8" t="s">
        <v>564</v>
      </c>
      <c r="E129" s="20">
        <v>514</v>
      </c>
      <c r="F129" s="20">
        <v>461</v>
      </c>
      <c r="G129" s="9">
        <v>0.89688715953307396</v>
      </c>
      <c r="H129" s="20">
        <v>434</v>
      </c>
      <c r="I129" s="9">
        <v>0.9414316702819957</v>
      </c>
      <c r="J129" s="20">
        <v>0</v>
      </c>
      <c r="K129" s="9">
        <v>0</v>
      </c>
      <c r="L129" s="20">
        <v>22</v>
      </c>
      <c r="M129" s="9">
        <v>4.7722342733188719E-2</v>
      </c>
      <c r="N129" s="20">
        <v>12</v>
      </c>
      <c r="O129" s="9">
        <v>2.6030368763557483E-2</v>
      </c>
      <c r="P129" s="20">
        <v>15</v>
      </c>
      <c r="Q129" s="9">
        <v>3.2537960954446853E-2</v>
      </c>
    </row>
    <row r="130" spans="4:17" x14ac:dyDescent="0.25">
      <c r="D130" s="8" t="s">
        <v>566</v>
      </c>
      <c r="E130" s="20">
        <v>154</v>
      </c>
      <c r="F130" s="20">
        <v>129</v>
      </c>
      <c r="G130" s="9">
        <v>0.83766233766233766</v>
      </c>
      <c r="H130" s="20">
        <v>122</v>
      </c>
      <c r="I130" s="9">
        <v>0.94573643410852715</v>
      </c>
      <c r="J130" s="20">
        <v>0</v>
      </c>
      <c r="K130" s="9">
        <v>0</v>
      </c>
      <c r="L130" s="20">
        <v>1</v>
      </c>
      <c r="M130" s="9">
        <v>7.7519379844961239E-3</v>
      </c>
      <c r="N130" s="20">
        <v>9</v>
      </c>
      <c r="O130" s="9">
        <v>6.9767441860465115E-2</v>
      </c>
      <c r="P130" s="20">
        <v>13</v>
      </c>
      <c r="Q130" s="9">
        <v>0.10077519379844961</v>
      </c>
    </row>
    <row r="131" spans="4:17" x14ac:dyDescent="0.25">
      <c r="D131" s="8" t="s">
        <v>453</v>
      </c>
      <c r="E131" s="20">
        <v>784</v>
      </c>
      <c r="F131" s="20">
        <v>722</v>
      </c>
      <c r="G131" s="9">
        <v>0.92091836734693877</v>
      </c>
      <c r="H131" s="20">
        <v>691</v>
      </c>
      <c r="I131" s="9">
        <v>0.95706371191135731</v>
      </c>
      <c r="J131" s="20">
        <v>0</v>
      </c>
      <c r="K131" s="9">
        <v>0</v>
      </c>
      <c r="L131" s="20">
        <v>6</v>
      </c>
      <c r="M131" s="9">
        <v>8.3102493074792248E-3</v>
      </c>
      <c r="N131" s="20">
        <v>27</v>
      </c>
      <c r="O131" s="9">
        <v>3.7396121883656507E-2</v>
      </c>
      <c r="P131" s="20">
        <v>20</v>
      </c>
      <c r="Q131" s="9">
        <v>2.7700831024930747E-2</v>
      </c>
    </row>
    <row r="132" spans="4:17" x14ac:dyDescent="0.25">
      <c r="D132" s="8" t="s">
        <v>568</v>
      </c>
      <c r="E132" s="20">
        <v>364</v>
      </c>
      <c r="F132" s="20">
        <v>348</v>
      </c>
      <c r="G132" s="9">
        <v>0.95604395604395609</v>
      </c>
      <c r="H132" s="20">
        <v>338</v>
      </c>
      <c r="I132" s="9">
        <v>0.97126436781609193</v>
      </c>
      <c r="J132" s="20">
        <v>0</v>
      </c>
      <c r="K132" s="9">
        <v>0</v>
      </c>
      <c r="L132" s="20">
        <v>2</v>
      </c>
      <c r="M132" s="9">
        <v>5.7471264367816091E-3</v>
      </c>
      <c r="N132" s="20">
        <v>10</v>
      </c>
      <c r="O132" s="9">
        <v>2.8735632183908046E-2</v>
      </c>
      <c r="P132" s="20">
        <v>2</v>
      </c>
      <c r="Q132" s="9">
        <v>5.7471264367816091E-3</v>
      </c>
    </row>
    <row r="133" spans="4:17" x14ac:dyDescent="0.25">
      <c r="D133" s="8" t="s">
        <v>571</v>
      </c>
      <c r="E133" s="20">
        <v>657</v>
      </c>
      <c r="F133" s="20">
        <v>602</v>
      </c>
      <c r="G133" s="9">
        <v>0.91628614916286144</v>
      </c>
      <c r="H133" s="20">
        <v>559</v>
      </c>
      <c r="I133" s="9">
        <v>0.9285714285714286</v>
      </c>
      <c r="J133" s="20">
        <v>0</v>
      </c>
      <c r="K133" s="9">
        <v>0</v>
      </c>
      <c r="L133" s="20">
        <v>20</v>
      </c>
      <c r="M133" s="9">
        <v>3.3222591362126248E-2</v>
      </c>
      <c r="N133" s="20">
        <v>17</v>
      </c>
      <c r="O133" s="9">
        <v>2.823920265780731E-2</v>
      </c>
      <c r="P133" s="20">
        <v>13</v>
      </c>
      <c r="Q133" s="9">
        <v>2.1594684385382059E-2</v>
      </c>
    </row>
    <row r="134" spans="4:17" x14ac:dyDescent="0.25">
      <c r="D134" s="8" t="s">
        <v>573</v>
      </c>
      <c r="E134" s="20">
        <v>269</v>
      </c>
      <c r="F134" s="20">
        <v>242</v>
      </c>
      <c r="G134" s="9">
        <v>0.8996282527881041</v>
      </c>
      <c r="H134" s="20">
        <v>231</v>
      </c>
      <c r="I134" s="9">
        <v>0.95454545454545459</v>
      </c>
      <c r="J134" s="20">
        <v>0</v>
      </c>
      <c r="K134" s="9">
        <v>0</v>
      </c>
      <c r="L134" s="20">
        <v>6</v>
      </c>
      <c r="M134" s="9">
        <v>2.4793388429752067E-2</v>
      </c>
      <c r="N134" s="20">
        <v>12</v>
      </c>
      <c r="O134" s="9">
        <v>4.9586776859504134E-2</v>
      </c>
      <c r="P134" s="20">
        <v>6</v>
      </c>
      <c r="Q134" s="9">
        <v>2.4793388429752067E-2</v>
      </c>
    </row>
    <row r="135" spans="4:17" x14ac:dyDescent="0.25">
      <c r="D135" s="8" t="s">
        <v>456</v>
      </c>
      <c r="E135" s="20">
        <v>235</v>
      </c>
      <c r="F135" s="20">
        <v>211</v>
      </c>
      <c r="G135" s="9">
        <v>0.89787234042553188</v>
      </c>
      <c r="H135" s="20">
        <v>204</v>
      </c>
      <c r="I135" s="9">
        <v>0.96682464454976302</v>
      </c>
      <c r="J135" s="20">
        <v>0</v>
      </c>
      <c r="K135" s="9">
        <v>0</v>
      </c>
      <c r="L135" s="20">
        <v>8</v>
      </c>
      <c r="M135" s="9">
        <v>3.7914691943127965E-2</v>
      </c>
      <c r="N135" s="20">
        <v>10</v>
      </c>
      <c r="O135" s="9">
        <v>4.7393364928909949E-2</v>
      </c>
      <c r="P135" s="20">
        <v>2</v>
      </c>
      <c r="Q135" s="9">
        <v>9.4786729857819912E-3</v>
      </c>
    </row>
    <row r="136" spans="4:17" x14ac:dyDescent="0.25">
      <c r="D136" s="8" t="s">
        <v>574</v>
      </c>
      <c r="E136" s="20">
        <v>1482</v>
      </c>
      <c r="F136" s="20">
        <v>1359</v>
      </c>
      <c r="G136" s="9">
        <v>0.917004048582996</v>
      </c>
      <c r="H136" s="20">
        <v>1305</v>
      </c>
      <c r="I136" s="9">
        <v>0.96026490066225167</v>
      </c>
      <c r="J136" s="20">
        <v>0</v>
      </c>
      <c r="K136" s="9">
        <v>0</v>
      </c>
      <c r="L136" s="20">
        <v>19</v>
      </c>
      <c r="M136" s="9">
        <v>1.3980868285504048E-2</v>
      </c>
      <c r="N136" s="20">
        <v>59</v>
      </c>
      <c r="O136" s="9">
        <v>4.341427520235467E-2</v>
      </c>
      <c r="P136" s="20">
        <v>32</v>
      </c>
      <c r="Q136" s="9">
        <v>2.35467255334805E-2</v>
      </c>
    </row>
    <row r="137" spans="4:17" x14ac:dyDescent="0.25">
      <c r="D137" s="8" t="s">
        <v>578</v>
      </c>
      <c r="E137" s="20">
        <v>538</v>
      </c>
      <c r="F137" s="20">
        <v>480</v>
      </c>
      <c r="G137" s="9">
        <v>0.89219330855018586</v>
      </c>
      <c r="H137" s="20">
        <v>461</v>
      </c>
      <c r="I137" s="9">
        <v>0.9604166666666667</v>
      </c>
      <c r="J137" s="20">
        <v>0</v>
      </c>
      <c r="K137" s="9">
        <v>0</v>
      </c>
      <c r="L137" s="20">
        <v>3</v>
      </c>
      <c r="M137" s="9">
        <v>6.2500000000000003E-3</v>
      </c>
      <c r="N137" s="20">
        <v>9</v>
      </c>
      <c r="O137" s="9">
        <v>1.8749999999999999E-2</v>
      </c>
      <c r="P137" s="20">
        <v>42</v>
      </c>
      <c r="Q137" s="9">
        <v>8.7499999999999994E-2</v>
      </c>
    </row>
    <row r="138" spans="4:17" x14ac:dyDescent="0.25">
      <c r="D138" s="8" t="s">
        <v>579</v>
      </c>
      <c r="E138" s="20">
        <v>660</v>
      </c>
      <c r="F138" s="20">
        <v>591</v>
      </c>
      <c r="G138" s="9">
        <v>0.8954545454545455</v>
      </c>
      <c r="H138" s="20">
        <v>550</v>
      </c>
      <c r="I138" s="9">
        <v>0.93062605752961081</v>
      </c>
      <c r="J138" s="20">
        <v>0</v>
      </c>
      <c r="K138" s="9">
        <v>0</v>
      </c>
      <c r="L138" s="20">
        <v>10</v>
      </c>
      <c r="M138" s="9">
        <v>1.6920473773265651E-2</v>
      </c>
      <c r="N138" s="20">
        <v>25</v>
      </c>
      <c r="O138" s="9">
        <v>4.2301184433164128E-2</v>
      </c>
      <c r="P138" s="20">
        <v>29</v>
      </c>
      <c r="Q138" s="9">
        <v>4.9069373942470386E-2</v>
      </c>
    </row>
    <row r="139" spans="4:17" x14ac:dyDescent="0.25">
      <c r="D139" s="8" t="s">
        <v>457</v>
      </c>
      <c r="E139" s="20">
        <v>259</v>
      </c>
      <c r="F139" s="20">
        <v>234</v>
      </c>
      <c r="G139" s="9">
        <v>0.90347490347490345</v>
      </c>
      <c r="H139" s="20">
        <v>221</v>
      </c>
      <c r="I139" s="9">
        <v>0.94444444444444442</v>
      </c>
      <c r="J139" s="20">
        <v>0</v>
      </c>
      <c r="K139" s="9">
        <v>0</v>
      </c>
      <c r="L139" s="20">
        <v>10</v>
      </c>
      <c r="M139" s="9">
        <v>4.2735042735042736E-2</v>
      </c>
      <c r="N139" s="20">
        <v>5</v>
      </c>
      <c r="O139" s="9">
        <v>2.1367521367521368E-2</v>
      </c>
      <c r="P139" s="20">
        <v>6</v>
      </c>
      <c r="Q139" s="9">
        <v>2.564102564102564E-2</v>
      </c>
    </row>
    <row r="140" spans="4:17" x14ac:dyDescent="0.25">
      <c r="D140" s="8" t="s">
        <v>585</v>
      </c>
      <c r="E140" s="20">
        <v>1846</v>
      </c>
      <c r="F140" s="20">
        <v>1775</v>
      </c>
      <c r="G140" s="9">
        <v>0.96153846153846156</v>
      </c>
      <c r="H140" s="20">
        <v>1724</v>
      </c>
      <c r="I140" s="9">
        <v>0.97126760563380277</v>
      </c>
      <c r="J140" s="20">
        <v>0</v>
      </c>
      <c r="K140" s="9">
        <v>0</v>
      </c>
      <c r="L140" s="20">
        <v>31</v>
      </c>
      <c r="M140" s="9">
        <v>1.7464788732394366E-2</v>
      </c>
      <c r="N140" s="20">
        <v>7</v>
      </c>
      <c r="O140" s="9">
        <v>3.9436619718309857E-3</v>
      </c>
      <c r="P140" s="20">
        <v>28</v>
      </c>
      <c r="Q140" s="9">
        <v>1.5774647887323943E-2</v>
      </c>
    </row>
    <row r="141" spans="4:17" x14ac:dyDescent="0.25">
      <c r="D141" s="8" t="s">
        <v>588</v>
      </c>
      <c r="E141" s="20">
        <v>294</v>
      </c>
      <c r="F141" s="20">
        <v>263</v>
      </c>
      <c r="G141" s="9">
        <v>0.89455782312925169</v>
      </c>
      <c r="H141" s="20">
        <v>246</v>
      </c>
      <c r="I141" s="9">
        <v>0.93536121673003803</v>
      </c>
      <c r="J141" s="20">
        <v>0</v>
      </c>
      <c r="K141" s="9">
        <v>0</v>
      </c>
      <c r="L141" s="20">
        <v>0</v>
      </c>
      <c r="M141" s="9">
        <v>0</v>
      </c>
      <c r="N141" s="20">
        <v>18</v>
      </c>
      <c r="O141" s="9">
        <v>6.8441064638783272E-2</v>
      </c>
      <c r="P141" s="20">
        <v>6</v>
      </c>
      <c r="Q141" s="9">
        <v>2.2813688212927757E-2</v>
      </c>
    </row>
    <row r="142" spans="4:17" x14ac:dyDescent="0.25">
      <c r="D142" s="7" t="s">
        <v>454</v>
      </c>
      <c r="E142" s="20">
        <v>13914</v>
      </c>
      <c r="F142" s="20">
        <v>13362</v>
      </c>
      <c r="G142" s="9">
        <v>0.96032772746873651</v>
      </c>
      <c r="H142" s="20">
        <v>12977</v>
      </c>
      <c r="I142" s="9">
        <v>0.97118694806166739</v>
      </c>
      <c r="J142" s="20">
        <v>0</v>
      </c>
      <c r="K142" s="9">
        <v>0</v>
      </c>
      <c r="L142" s="20">
        <v>328</v>
      </c>
      <c r="M142" s="9">
        <v>2.4547223469540486E-2</v>
      </c>
      <c r="N142" s="20">
        <v>51</v>
      </c>
      <c r="O142" s="9">
        <v>3.8167938931297708E-3</v>
      </c>
      <c r="P142" s="20">
        <v>103</v>
      </c>
      <c r="Q142" s="9">
        <v>7.7084268822032627E-3</v>
      </c>
    </row>
    <row r="143" spans="4:17" x14ac:dyDescent="0.25">
      <c r="D143" s="8" t="s">
        <v>559</v>
      </c>
      <c r="E143" s="20">
        <v>592</v>
      </c>
      <c r="F143" s="20">
        <v>576</v>
      </c>
      <c r="G143" s="9">
        <v>0.97297297297297303</v>
      </c>
      <c r="H143" s="20">
        <v>557</v>
      </c>
      <c r="I143" s="9">
        <v>0.96701388888888884</v>
      </c>
      <c r="J143" s="20">
        <v>0</v>
      </c>
      <c r="K143" s="9">
        <v>0</v>
      </c>
      <c r="L143" s="20">
        <v>13</v>
      </c>
      <c r="M143" s="9">
        <v>2.2569444444444444E-2</v>
      </c>
      <c r="N143" s="20">
        <v>0</v>
      </c>
      <c r="O143" s="9">
        <v>0</v>
      </c>
      <c r="P143" s="20">
        <v>0</v>
      </c>
      <c r="Q143" s="9">
        <v>0</v>
      </c>
    </row>
    <row r="144" spans="4:17" x14ac:dyDescent="0.25">
      <c r="D144" s="8" t="s">
        <v>560</v>
      </c>
      <c r="E144" s="20">
        <v>582</v>
      </c>
      <c r="F144" s="20">
        <v>558</v>
      </c>
      <c r="G144" s="9">
        <v>0.95876288659793818</v>
      </c>
      <c r="H144" s="20">
        <v>537</v>
      </c>
      <c r="I144" s="9">
        <v>0.9623655913978495</v>
      </c>
      <c r="J144" s="20">
        <v>0</v>
      </c>
      <c r="K144" s="9">
        <v>0</v>
      </c>
      <c r="L144" s="20">
        <v>12</v>
      </c>
      <c r="M144" s="9">
        <v>2.1505376344086023E-2</v>
      </c>
      <c r="N144" s="20">
        <v>4</v>
      </c>
      <c r="O144" s="9">
        <v>7.1684587813620072E-3</v>
      </c>
      <c r="P144" s="20">
        <v>2</v>
      </c>
      <c r="Q144" s="9">
        <v>3.5842293906810036E-3</v>
      </c>
    </row>
    <row r="145" spans="4:17" x14ac:dyDescent="0.25">
      <c r="D145" s="8" t="s">
        <v>567</v>
      </c>
      <c r="E145" s="20">
        <v>2186</v>
      </c>
      <c r="F145" s="20">
        <v>2137</v>
      </c>
      <c r="G145" s="9">
        <v>0.9775846294602013</v>
      </c>
      <c r="H145" s="20">
        <v>2102</v>
      </c>
      <c r="I145" s="9">
        <v>0.98362189985961623</v>
      </c>
      <c r="J145" s="20">
        <v>0</v>
      </c>
      <c r="K145" s="9">
        <v>0</v>
      </c>
      <c r="L145" s="20">
        <v>20</v>
      </c>
      <c r="M145" s="9">
        <v>9.358914365933552E-3</v>
      </c>
      <c r="N145" s="20">
        <v>5</v>
      </c>
      <c r="O145" s="9">
        <v>2.339728591483388E-3</v>
      </c>
      <c r="P145" s="20">
        <v>20</v>
      </c>
      <c r="Q145" s="9">
        <v>9.358914365933552E-3</v>
      </c>
    </row>
    <row r="146" spans="4:17" x14ac:dyDescent="0.25">
      <c r="D146" s="8" t="s">
        <v>569</v>
      </c>
      <c r="E146" s="20">
        <v>1042</v>
      </c>
      <c r="F146" s="20">
        <v>1000</v>
      </c>
      <c r="G146" s="9">
        <v>0.95969289827255277</v>
      </c>
      <c r="H146" s="20">
        <v>986</v>
      </c>
      <c r="I146" s="9">
        <v>0.98599999999999999</v>
      </c>
      <c r="J146" s="20">
        <v>0</v>
      </c>
      <c r="K146" s="9">
        <v>0</v>
      </c>
      <c r="L146" s="20">
        <v>14</v>
      </c>
      <c r="M146" s="9">
        <v>1.4E-2</v>
      </c>
      <c r="N146" s="20">
        <v>9</v>
      </c>
      <c r="O146" s="9">
        <v>8.9999999999999993E-3</v>
      </c>
      <c r="P146" s="20">
        <v>16</v>
      </c>
      <c r="Q146" s="9">
        <v>1.6E-2</v>
      </c>
    </row>
    <row r="147" spans="4:17" x14ac:dyDescent="0.25">
      <c r="D147" s="8" t="s">
        <v>570</v>
      </c>
      <c r="E147" s="20">
        <v>374</v>
      </c>
      <c r="F147" s="20">
        <v>366</v>
      </c>
      <c r="G147" s="9">
        <v>0.97860962566844922</v>
      </c>
      <c r="H147" s="20">
        <v>354</v>
      </c>
      <c r="I147" s="9">
        <v>0.96721311475409832</v>
      </c>
      <c r="J147" s="20">
        <v>0</v>
      </c>
      <c r="K147" s="9">
        <v>0</v>
      </c>
      <c r="L147" s="20">
        <v>7</v>
      </c>
      <c r="M147" s="9">
        <v>1.912568306010929E-2</v>
      </c>
      <c r="N147" s="20">
        <v>0</v>
      </c>
      <c r="O147" s="9">
        <v>0</v>
      </c>
      <c r="P147" s="20">
        <v>0</v>
      </c>
      <c r="Q147" s="9">
        <v>0</v>
      </c>
    </row>
    <row r="148" spans="4:17" x14ac:dyDescent="0.25">
      <c r="D148" s="8" t="s">
        <v>455</v>
      </c>
      <c r="E148" s="20">
        <v>831</v>
      </c>
      <c r="F148" s="20">
        <v>793</v>
      </c>
      <c r="G148" s="9">
        <v>0.95427196149217808</v>
      </c>
      <c r="H148" s="20">
        <v>772</v>
      </c>
      <c r="I148" s="9">
        <v>0.97351828499369486</v>
      </c>
      <c r="J148" s="20">
        <v>0</v>
      </c>
      <c r="K148" s="9">
        <v>0</v>
      </c>
      <c r="L148" s="20">
        <v>20</v>
      </c>
      <c r="M148" s="9">
        <v>2.5220680958385876E-2</v>
      </c>
      <c r="N148" s="20">
        <v>3</v>
      </c>
      <c r="O148" s="9">
        <v>3.7831021437578815E-3</v>
      </c>
      <c r="P148" s="20">
        <v>2</v>
      </c>
      <c r="Q148" s="9">
        <v>2.5220680958385876E-3</v>
      </c>
    </row>
    <row r="149" spans="4:17" x14ac:dyDescent="0.25">
      <c r="D149" s="8" t="s">
        <v>575</v>
      </c>
      <c r="E149" s="20">
        <v>2033</v>
      </c>
      <c r="F149" s="20">
        <v>1954</v>
      </c>
      <c r="G149" s="9">
        <v>0.96114117068371863</v>
      </c>
      <c r="H149" s="20">
        <v>1889</v>
      </c>
      <c r="I149" s="9">
        <v>0.96673490276356189</v>
      </c>
      <c r="J149" s="20">
        <v>0</v>
      </c>
      <c r="K149" s="9">
        <v>0</v>
      </c>
      <c r="L149" s="20">
        <v>57</v>
      </c>
      <c r="M149" s="9">
        <v>2.9170931422722621E-2</v>
      </c>
      <c r="N149" s="20">
        <v>8</v>
      </c>
      <c r="O149" s="9">
        <v>4.0941658137154556E-3</v>
      </c>
      <c r="P149" s="20">
        <v>2</v>
      </c>
      <c r="Q149" s="9">
        <v>1.0235414534288639E-3</v>
      </c>
    </row>
    <row r="150" spans="4:17" x14ac:dyDescent="0.25">
      <c r="D150" s="8" t="s">
        <v>580</v>
      </c>
      <c r="E150" s="20">
        <v>393</v>
      </c>
      <c r="F150" s="20">
        <v>359</v>
      </c>
      <c r="G150" s="9">
        <v>0.91348600508905853</v>
      </c>
      <c r="H150" s="20">
        <v>339</v>
      </c>
      <c r="I150" s="9">
        <v>0.94428969359331472</v>
      </c>
      <c r="J150" s="20">
        <v>0</v>
      </c>
      <c r="K150" s="9">
        <v>0</v>
      </c>
      <c r="L150" s="20">
        <v>24</v>
      </c>
      <c r="M150" s="9">
        <v>6.6852367688022288E-2</v>
      </c>
      <c r="N150" s="20">
        <v>0</v>
      </c>
      <c r="O150" s="9">
        <v>0</v>
      </c>
      <c r="P150" s="20">
        <v>5</v>
      </c>
      <c r="Q150" s="9">
        <v>1.3927576601671309E-2</v>
      </c>
    </row>
    <row r="151" spans="4:17" x14ac:dyDescent="0.25">
      <c r="D151" s="8" t="s">
        <v>583</v>
      </c>
      <c r="E151" s="20">
        <v>637</v>
      </c>
      <c r="F151" s="20">
        <v>611</v>
      </c>
      <c r="G151" s="9">
        <v>0.95918367346938771</v>
      </c>
      <c r="H151" s="20">
        <v>586</v>
      </c>
      <c r="I151" s="9">
        <v>0.95908346972176761</v>
      </c>
      <c r="J151" s="20">
        <v>0</v>
      </c>
      <c r="K151" s="9">
        <v>0</v>
      </c>
      <c r="L151" s="20">
        <v>18</v>
      </c>
      <c r="M151" s="9">
        <v>2.9459901800327332E-2</v>
      </c>
      <c r="N151" s="20">
        <v>1</v>
      </c>
      <c r="O151" s="9">
        <v>1.6366612111292963E-3</v>
      </c>
      <c r="P151" s="20">
        <v>4</v>
      </c>
      <c r="Q151" s="9">
        <v>6.5466448445171853E-3</v>
      </c>
    </row>
    <row r="152" spans="4:17" x14ac:dyDescent="0.25">
      <c r="D152" s="8" t="s">
        <v>584</v>
      </c>
      <c r="E152" s="20">
        <v>827</v>
      </c>
      <c r="F152" s="20">
        <v>801</v>
      </c>
      <c r="G152" s="9">
        <v>0.96856106408706166</v>
      </c>
      <c r="H152" s="20">
        <v>782</v>
      </c>
      <c r="I152" s="9">
        <v>0.97627965043695386</v>
      </c>
      <c r="J152" s="20">
        <v>0</v>
      </c>
      <c r="K152" s="9">
        <v>0</v>
      </c>
      <c r="L152" s="20">
        <v>24</v>
      </c>
      <c r="M152" s="9">
        <v>2.9962546816479401E-2</v>
      </c>
      <c r="N152" s="20">
        <v>0</v>
      </c>
      <c r="O152" s="9">
        <v>0</v>
      </c>
      <c r="P152" s="20">
        <v>1</v>
      </c>
      <c r="Q152" s="9">
        <v>1.2484394506866417E-3</v>
      </c>
    </row>
    <row r="153" spans="4:17" x14ac:dyDescent="0.25">
      <c r="D153" s="8" t="s">
        <v>589</v>
      </c>
      <c r="E153" s="20">
        <v>1766</v>
      </c>
      <c r="F153" s="20">
        <v>1663</v>
      </c>
      <c r="G153" s="9">
        <v>0.94167610419026049</v>
      </c>
      <c r="H153" s="20">
        <v>1596</v>
      </c>
      <c r="I153" s="9">
        <v>0.95971136500300658</v>
      </c>
      <c r="J153" s="20">
        <v>0</v>
      </c>
      <c r="K153" s="9">
        <v>0</v>
      </c>
      <c r="L153" s="20">
        <v>51</v>
      </c>
      <c r="M153" s="9">
        <v>3.0667468430547205E-2</v>
      </c>
      <c r="N153" s="20">
        <v>9</v>
      </c>
      <c r="O153" s="9">
        <v>5.4119061936259774E-3</v>
      </c>
      <c r="P153" s="20">
        <v>35</v>
      </c>
      <c r="Q153" s="9">
        <v>2.1046301864101023E-2</v>
      </c>
    </row>
    <row r="154" spans="4:17" x14ac:dyDescent="0.25">
      <c r="D154" s="8" t="s">
        <v>590</v>
      </c>
      <c r="E154" s="20">
        <v>555</v>
      </c>
      <c r="F154" s="20">
        <v>536</v>
      </c>
      <c r="G154" s="9">
        <v>0.96576576576576578</v>
      </c>
      <c r="H154" s="20">
        <v>521</v>
      </c>
      <c r="I154" s="9">
        <v>0.97201492537313428</v>
      </c>
      <c r="J154" s="20">
        <v>0</v>
      </c>
      <c r="K154" s="9">
        <v>0</v>
      </c>
      <c r="L154" s="20">
        <v>12</v>
      </c>
      <c r="M154" s="9">
        <v>2.2388059701492536E-2</v>
      </c>
      <c r="N154" s="20">
        <v>0</v>
      </c>
      <c r="O154" s="9">
        <v>0</v>
      </c>
      <c r="P154" s="20">
        <v>5</v>
      </c>
      <c r="Q154" s="9">
        <v>9.3283582089552231E-3</v>
      </c>
    </row>
    <row r="155" spans="4:17" x14ac:dyDescent="0.25">
      <c r="D155" s="8" t="s">
        <v>591</v>
      </c>
      <c r="E155" s="20">
        <v>631</v>
      </c>
      <c r="F155" s="20">
        <v>619</v>
      </c>
      <c r="G155" s="9">
        <v>0.98098256735340728</v>
      </c>
      <c r="H155" s="20">
        <v>609</v>
      </c>
      <c r="I155" s="9">
        <v>0.98384491114701134</v>
      </c>
      <c r="J155" s="20">
        <v>0</v>
      </c>
      <c r="K155" s="9">
        <v>0</v>
      </c>
      <c r="L155" s="20">
        <v>7</v>
      </c>
      <c r="M155" s="9">
        <v>1.1308562197092083E-2</v>
      </c>
      <c r="N155" s="20">
        <v>2</v>
      </c>
      <c r="O155" s="9">
        <v>3.2310177705977385E-3</v>
      </c>
      <c r="P155" s="20">
        <v>1</v>
      </c>
      <c r="Q155" s="9">
        <v>1.6155088852988692E-3</v>
      </c>
    </row>
    <row r="156" spans="4:17" x14ac:dyDescent="0.25">
      <c r="D156" s="8" t="s">
        <v>592</v>
      </c>
      <c r="E156" s="20">
        <v>404</v>
      </c>
      <c r="F156" s="20">
        <v>381</v>
      </c>
      <c r="G156" s="9">
        <v>0.94306930693069302</v>
      </c>
      <c r="H156" s="20">
        <v>360</v>
      </c>
      <c r="I156" s="9">
        <v>0.94488188976377951</v>
      </c>
      <c r="J156" s="20">
        <v>0</v>
      </c>
      <c r="K156" s="9">
        <v>0</v>
      </c>
      <c r="L156" s="20">
        <v>11</v>
      </c>
      <c r="M156" s="9">
        <v>2.8871391076115485E-2</v>
      </c>
      <c r="N156" s="20">
        <v>6</v>
      </c>
      <c r="O156" s="9">
        <v>1.5748031496062992E-2</v>
      </c>
      <c r="P156" s="20">
        <v>5</v>
      </c>
      <c r="Q156" s="9">
        <v>1.3123359580052493E-2</v>
      </c>
    </row>
    <row r="157" spans="4:17" x14ac:dyDescent="0.25">
      <c r="D157" s="8" t="s">
        <v>594</v>
      </c>
      <c r="E157" s="20">
        <v>1061</v>
      </c>
      <c r="F157" s="20">
        <v>1008</v>
      </c>
      <c r="G157" s="9">
        <v>0.95004712535344016</v>
      </c>
      <c r="H157" s="20">
        <v>987</v>
      </c>
      <c r="I157" s="9">
        <v>0.97916666666666663</v>
      </c>
      <c r="J157" s="20">
        <v>0</v>
      </c>
      <c r="K157" s="9">
        <v>0</v>
      </c>
      <c r="L157" s="20">
        <v>38</v>
      </c>
      <c r="M157" s="9">
        <v>3.7698412698412696E-2</v>
      </c>
      <c r="N157" s="20">
        <v>4</v>
      </c>
      <c r="O157" s="9">
        <v>3.968253968253968E-3</v>
      </c>
      <c r="P157" s="20">
        <v>5</v>
      </c>
      <c r="Q157" s="9">
        <v>4.96031746031746E-3</v>
      </c>
    </row>
    <row r="158" spans="4:17" x14ac:dyDescent="0.25">
      <c r="D158" s="6" t="s">
        <v>405</v>
      </c>
      <c r="E158" s="20">
        <v>15246</v>
      </c>
      <c r="F158" s="20">
        <v>12983</v>
      </c>
      <c r="G158" s="9">
        <v>0.85156762429489707</v>
      </c>
      <c r="H158" s="20">
        <v>11245</v>
      </c>
      <c r="I158" s="9">
        <v>0.86613263498421011</v>
      </c>
      <c r="J158" s="20">
        <v>2</v>
      </c>
      <c r="K158" s="9">
        <v>1.5404760070861895E-4</v>
      </c>
      <c r="L158" s="20">
        <v>1040</v>
      </c>
      <c r="M158" s="9">
        <v>8.0104752368481857E-2</v>
      </c>
      <c r="N158" s="20">
        <v>665</v>
      </c>
      <c r="O158" s="9">
        <v>5.1220827235615808E-2</v>
      </c>
      <c r="P158" s="20">
        <v>243</v>
      </c>
      <c r="Q158" s="9">
        <v>1.8716783486097205E-2</v>
      </c>
    </row>
    <row r="159" spans="4:17" x14ac:dyDescent="0.25">
      <c r="D159" s="7" t="s">
        <v>406</v>
      </c>
      <c r="E159" s="20">
        <v>2480</v>
      </c>
      <c r="F159" s="20">
        <v>2171</v>
      </c>
      <c r="G159" s="9">
        <v>0.87540322580645158</v>
      </c>
      <c r="H159" s="20">
        <v>1845</v>
      </c>
      <c r="I159" s="9">
        <v>0.84983878397052048</v>
      </c>
      <c r="J159" s="20">
        <v>0</v>
      </c>
      <c r="K159" s="9">
        <v>0</v>
      </c>
      <c r="L159" s="20">
        <v>108</v>
      </c>
      <c r="M159" s="9">
        <v>4.9746660525103639E-2</v>
      </c>
      <c r="N159" s="20">
        <v>119</v>
      </c>
      <c r="O159" s="9">
        <v>5.4813450023030862E-2</v>
      </c>
      <c r="P159" s="20">
        <v>33</v>
      </c>
      <c r="Q159" s="9">
        <v>1.5200368493781667E-2</v>
      </c>
    </row>
    <row r="160" spans="4:17" x14ac:dyDescent="0.25">
      <c r="D160" s="8" t="s">
        <v>407</v>
      </c>
      <c r="E160" s="20">
        <v>354</v>
      </c>
      <c r="F160" s="20">
        <v>303</v>
      </c>
      <c r="G160" s="9">
        <v>0.85593220338983056</v>
      </c>
      <c r="H160" s="20">
        <v>235</v>
      </c>
      <c r="I160" s="9">
        <v>0.77557755775577553</v>
      </c>
      <c r="J160" s="20">
        <v>0</v>
      </c>
      <c r="K160" s="9">
        <v>0</v>
      </c>
      <c r="L160" s="20">
        <v>13</v>
      </c>
      <c r="M160" s="9">
        <v>4.2904290429042903E-2</v>
      </c>
      <c r="N160" s="20">
        <v>18</v>
      </c>
      <c r="O160" s="9">
        <v>5.9405940594059403E-2</v>
      </c>
      <c r="P160" s="20">
        <v>9</v>
      </c>
      <c r="Q160" s="9">
        <v>2.9702970297029702E-2</v>
      </c>
    </row>
    <row r="161" spans="4:17" x14ac:dyDescent="0.25">
      <c r="D161" s="8" t="s">
        <v>408</v>
      </c>
      <c r="E161" s="20">
        <v>325</v>
      </c>
      <c r="F161" s="20">
        <v>276</v>
      </c>
      <c r="G161" s="9">
        <v>0.84923076923076923</v>
      </c>
      <c r="H161" s="20">
        <v>234</v>
      </c>
      <c r="I161" s="9">
        <v>0.84782608695652173</v>
      </c>
      <c r="J161" s="20">
        <v>0</v>
      </c>
      <c r="K161" s="9">
        <v>0</v>
      </c>
      <c r="L161" s="20">
        <v>9</v>
      </c>
      <c r="M161" s="9">
        <v>3.2608695652173912E-2</v>
      </c>
      <c r="N161" s="20">
        <v>30</v>
      </c>
      <c r="O161" s="9">
        <v>0.10869565217391304</v>
      </c>
      <c r="P161" s="20">
        <v>7</v>
      </c>
      <c r="Q161" s="9">
        <v>2.5362318840579712E-2</v>
      </c>
    </row>
    <row r="162" spans="4:17" x14ac:dyDescent="0.25">
      <c r="D162" s="8" t="s">
        <v>409</v>
      </c>
      <c r="E162" s="20">
        <v>569</v>
      </c>
      <c r="F162" s="20">
        <v>493</v>
      </c>
      <c r="G162" s="9">
        <v>0.86643233743409487</v>
      </c>
      <c r="H162" s="20">
        <v>435</v>
      </c>
      <c r="I162" s="9">
        <v>0.88235294117647056</v>
      </c>
      <c r="J162" s="20">
        <v>0</v>
      </c>
      <c r="K162" s="9">
        <v>0</v>
      </c>
      <c r="L162" s="20">
        <v>34</v>
      </c>
      <c r="M162" s="9">
        <v>6.8965517241379309E-2</v>
      </c>
      <c r="N162" s="20">
        <v>18</v>
      </c>
      <c r="O162" s="9">
        <v>3.6511156186612576E-2</v>
      </c>
      <c r="P162" s="20">
        <v>10</v>
      </c>
      <c r="Q162" s="9">
        <v>2.0283975659229209E-2</v>
      </c>
    </row>
    <row r="163" spans="4:17" x14ac:dyDescent="0.25">
      <c r="D163" s="8" t="s">
        <v>410</v>
      </c>
      <c r="E163" s="20">
        <v>270</v>
      </c>
      <c r="F163" s="20">
        <v>240</v>
      </c>
      <c r="G163" s="9">
        <v>0.88888888888888884</v>
      </c>
      <c r="H163" s="20">
        <v>189</v>
      </c>
      <c r="I163" s="9">
        <v>0.78749999999999998</v>
      </c>
      <c r="J163" s="20">
        <v>0</v>
      </c>
      <c r="K163" s="9">
        <v>0</v>
      </c>
      <c r="L163" s="20">
        <v>20</v>
      </c>
      <c r="M163" s="9">
        <v>8.3333333333333329E-2</v>
      </c>
      <c r="N163" s="20">
        <v>2</v>
      </c>
      <c r="O163" s="9">
        <v>8.3333333333333332E-3</v>
      </c>
      <c r="P163" s="20">
        <v>0</v>
      </c>
      <c r="Q163" s="9">
        <v>0</v>
      </c>
    </row>
    <row r="164" spans="4:17" x14ac:dyDescent="0.25">
      <c r="D164" s="8" t="s">
        <v>411</v>
      </c>
      <c r="E164" s="20">
        <v>510</v>
      </c>
      <c r="F164" s="20">
        <v>452</v>
      </c>
      <c r="G164" s="9">
        <v>0.88627450980392153</v>
      </c>
      <c r="H164" s="20">
        <v>406</v>
      </c>
      <c r="I164" s="9">
        <v>0.89823008849557517</v>
      </c>
      <c r="J164" s="20">
        <v>0</v>
      </c>
      <c r="K164" s="9">
        <v>0</v>
      </c>
      <c r="L164" s="20">
        <v>18</v>
      </c>
      <c r="M164" s="9">
        <v>3.9823008849557522E-2</v>
      </c>
      <c r="N164" s="20">
        <v>29</v>
      </c>
      <c r="O164" s="9">
        <v>6.4159292035398233E-2</v>
      </c>
      <c r="P164" s="20">
        <v>5</v>
      </c>
      <c r="Q164" s="9">
        <v>1.1061946902654867E-2</v>
      </c>
    </row>
    <row r="165" spans="4:17" x14ac:dyDescent="0.25">
      <c r="D165" s="8" t="s">
        <v>412</v>
      </c>
      <c r="E165" s="20">
        <v>349</v>
      </c>
      <c r="F165" s="20">
        <v>324</v>
      </c>
      <c r="G165" s="9">
        <v>0.92836676217765046</v>
      </c>
      <c r="H165" s="20">
        <v>276</v>
      </c>
      <c r="I165" s="9">
        <v>0.85185185185185186</v>
      </c>
      <c r="J165" s="20">
        <v>0</v>
      </c>
      <c r="K165" s="9">
        <v>0</v>
      </c>
      <c r="L165" s="20">
        <v>7</v>
      </c>
      <c r="M165" s="9">
        <v>2.1604938271604937E-2</v>
      </c>
      <c r="N165" s="20">
        <v>13</v>
      </c>
      <c r="O165" s="9">
        <v>4.0123456790123455E-2</v>
      </c>
      <c r="P165" s="20">
        <v>2</v>
      </c>
      <c r="Q165" s="9">
        <v>6.1728395061728392E-3</v>
      </c>
    </row>
    <row r="166" spans="4:17" x14ac:dyDescent="0.25">
      <c r="D166" s="8" t="s">
        <v>620</v>
      </c>
      <c r="E166" s="20">
        <v>103</v>
      </c>
      <c r="F166" s="20">
        <v>83</v>
      </c>
      <c r="G166" s="9">
        <v>0.80582524271844658</v>
      </c>
      <c r="H166" s="20">
        <v>70</v>
      </c>
      <c r="I166" s="9">
        <v>0.84337349397590367</v>
      </c>
      <c r="J166" s="20">
        <v>0</v>
      </c>
      <c r="K166" s="9">
        <v>0</v>
      </c>
      <c r="L166" s="20">
        <v>7</v>
      </c>
      <c r="M166" s="9">
        <v>8.4337349397590355E-2</v>
      </c>
      <c r="N166" s="20">
        <v>9</v>
      </c>
      <c r="O166" s="9">
        <v>0.10843373493975904</v>
      </c>
      <c r="P166" s="20">
        <v>0</v>
      </c>
      <c r="Q166" s="9">
        <v>0</v>
      </c>
    </row>
    <row r="167" spans="4:17" x14ac:dyDescent="0.25">
      <c r="D167" s="7" t="s">
        <v>461</v>
      </c>
      <c r="E167" s="20">
        <v>1247</v>
      </c>
      <c r="F167" s="20">
        <v>1031</v>
      </c>
      <c r="G167" s="9">
        <v>0.82678428227746592</v>
      </c>
      <c r="H167" s="20">
        <v>888</v>
      </c>
      <c r="I167" s="9">
        <v>0.86129970902036856</v>
      </c>
      <c r="J167" s="20">
        <v>0</v>
      </c>
      <c r="K167" s="9">
        <v>0</v>
      </c>
      <c r="L167" s="20">
        <v>129</v>
      </c>
      <c r="M167" s="9">
        <v>0.12512124151309409</v>
      </c>
      <c r="N167" s="20">
        <v>33</v>
      </c>
      <c r="O167" s="9">
        <v>3.2007759456838022E-2</v>
      </c>
      <c r="P167" s="20">
        <v>29</v>
      </c>
      <c r="Q167" s="9">
        <v>2.8128031037827354E-2</v>
      </c>
    </row>
    <row r="168" spans="4:17" x14ac:dyDescent="0.25">
      <c r="D168" s="8" t="s">
        <v>614</v>
      </c>
      <c r="E168" s="20">
        <v>319</v>
      </c>
      <c r="F168" s="20">
        <v>253</v>
      </c>
      <c r="G168" s="9">
        <v>0.7931034482758621</v>
      </c>
      <c r="H168" s="20">
        <v>204</v>
      </c>
      <c r="I168" s="9">
        <v>0.80632411067193677</v>
      </c>
      <c r="J168" s="20">
        <v>0</v>
      </c>
      <c r="K168" s="9">
        <v>0</v>
      </c>
      <c r="L168" s="20">
        <v>42</v>
      </c>
      <c r="M168" s="9">
        <v>0.16600790513833993</v>
      </c>
      <c r="N168" s="20">
        <v>18</v>
      </c>
      <c r="O168" s="9">
        <v>7.1146245059288543E-2</v>
      </c>
      <c r="P168" s="20">
        <v>2</v>
      </c>
      <c r="Q168" s="9">
        <v>7.9051383399209481E-3</v>
      </c>
    </row>
    <row r="169" spans="4:17" x14ac:dyDescent="0.25">
      <c r="D169" s="8" t="s">
        <v>721</v>
      </c>
      <c r="E169" s="20">
        <v>671</v>
      </c>
      <c r="F169" s="20">
        <v>566</v>
      </c>
      <c r="G169" s="9">
        <v>0.84351713859910582</v>
      </c>
      <c r="H169" s="20">
        <v>508</v>
      </c>
      <c r="I169" s="9">
        <v>0.8975265017667845</v>
      </c>
      <c r="J169" s="20">
        <v>0</v>
      </c>
      <c r="K169" s="9">
        <v>0</v>
      </c>
      <c r="L169" s="20">
        <v>78</v>
      </c>
      <c r="M169" s="9">
        <v>0.13780918727915195</v>
      </c>
      <c r="N169" s="20">
        <v>11</v>
      </c>
      <c r="O169" s="9">
        <v>1.9434628975265017E-2</v>
      </c>
      <c r="P169" s="20">
        <v>5</v>
      </c>
      <c r="Q169" s="9">
        <v>8.8339222614840993E-3</v>
      </c>
    </row>
    <row r="170" spans="4:17" x14ac:dyDescent="0.25">
      <c r="D170" s="8" t="s">
        <v>462</v>
      </c>
      <c r="E170" s="20">
        <v>257</v>
      </c>
      <c r="F170" s="20">
        <v>212</v>
      </c>
      <c r="G170" s="9">
        <v>0.82490272373540852</v>
      </c>
      <c r="H170" s="20">
        <v>176</v>
      </c>
      <c r="I170" s="9">
        <v>0.83018867924528306</v>
      </c>
      <c r="J170" s="20">
        <v>0</v>
      </c>
      <c r="K170" s="9">
        <v>0</v>
      </c>
      <c r="L170" s="20">
        <v>9</v>
      </c>
      <c r="M170" s="9">
        <v>4.2452830188679243E-2</v>
      </c>
      <c r="N170" s="20">
        <v>4</v>
      </c>
      <c r="O170" s="9">
        <v>1.8867924528301886E-2</v>
      </c>
      <c r="P170" s="20">
        <v>22</v>
      </c>
      <c r="Q170" s="9">
        <v>0.10377358490566038</v>
      </c>
    </row>
    <row r="171" spans="4:17" x14ac:dyDescent="0.25">
      <c r="D171" s="7" t="s">
        <v>465</v>
      </c>
      <c r="E171" s="20">
        <v>1371</v>
      </c>
      <c r="F171" s="20">
        <v>1154</v>
      </c>
      <c r="G171" s="9">
        <v>0.84172137126185265</v>
      </c>
      <c r="H171" s="20">
        <v>999</v>
      </c>
      <c r="I171" s="9">
        <v>0.86568457538994803</v>
      </c>
      <c r="J171" s="20">
        <v>0</v>
      </c>
      <c r="K171" s="9">
        <v>0</v>
      </c>
      <c r="L171" s="20">
        <v>78</v>
      </c>
      <c r="M171" s="9">
        <v>6.7590987868284227E-2</v>
      </c>
      <c r="N171" s="20">
        <v>72</v>
      </c>
      <c r="O171" s="9">
        <v>6.2391681109185443E-2</v>
      </c>
      <c r="P171" s="20">
        <v>30</v>
      </c>
      <c r="Q171" s="9">
        <v>2.5996533795493933E-2</v>
      </c>
    </row>
    <row r="172" spans="4:17" x14ac:dyDescent="0.25">
      <c r="D172" s="8" t="s">
        <v>596</v>
      </c>
      <c r="E172" s="20">
        <v>237</v>
      </c>
      <c r="F172" s="20">
        <v>190</v>
      </c>
      <c r="G172" s="9">
        <v>0.80168776371308015</v>
      </c>
      <c r="H172" s="20">
        <v>162</v>
      </c>
      <c r="I172" s="9">
        <v>0.85263157894736841</v>
      </c>
      <c r="J172" s="20">
        <v>0</v>
      </c>
      <c r="K172" s="9">
        <v>0</v>
      </c>
      <c r="L172" s="20">
        <v>2</v>
      </c>
      <c r="M172" s="9">
        <v>1.0526315789473684E-2</v>
      </c>
      <c r="N172" s="20">
        <v>35</v>
      </c>
      <c r="O172" s="9">
        <v>0.18421052631578946</v>
      </c>
      <c r="P172" s="20">
        <v>4</v>
      </c>
      <c r="Q172" s="9">
        <v>2.1052631578947368E-2</v>
      </c>
    </row>
    <row r="173" spans="4:17" x14ac:dyDescent="0.25">
      <c r="D173" s="8" t="s">
        <v>598</v>
      </c>
      <c r="E173" s="20">
        <v>305</v>
      </c>
      <c r="F173" s="20">
        <v>244</v>
      </c>
      <c r="G173" s="9">
        <v>0.8</v>
      </c>
      <c r="H173" s="20">
        <v>201</v>
      </c>
      <c r="I173" s="9">
        <v>0.82377049180327866</v>
      </c>
      <c r="J173" s="20">
        <v>0</v>
      </c>
      <c r="K173" s="9">
        <v>0</v>
      </c>
      <c r="L173" s="20">
        <v>21</v>
      </c>
      <c r="M173" s="9">
        <v>8.6065573770491802E-2</v>
      </c>
      <c r="N173" s="20">
        <v>13</v>
      </c>
      <c r="O173" s="9">
        <v>5.3278688524590161E-2</v>
      </c>
      <c r="P173" s="20">
        <v>14</v>
      </c>
      <c r="Q173" s="9">
        <v>5.737704918032787E-2</v>
      </c>
    </row>
    <row r="174" spans="4:17" x14ac:dyDescent="0.25">
      <c r="D174" s="8" t="s">
        <v>608</v>
      </c>
      <c r="E174" s="20">
        <v>605</v>
      </c>
      <c r="F174" s="20">
        <v>537</v>
      </c>
      <c r="G174" s="9">
        <v>0.88760330578512392</v>
      </c>
      <c r="H174" s="20">
        <v>493</v>
      </c>
      <c r="I174" s="9">
        <v>0.91806331471135938</v>
      </c>
      <c r="J174" s="20">
        <v>0</v>
      </c>
      <c r="K174" s="9">
        <v>0</v>
      </c>
      <c r="L174" s="20">
        <v>51</v>
      </c>
      <c r="M174" s="9">
        <v>9.4972067039106142E-2</v>
      </c>
      <c r="N174" s="20">
        <v>4</v>
      </c>
      <c r="O174" s="9">
        <v>7.4487895716945996E-3</v>
      </c>
      <c r="P174" s="20">
        <v>4</v>
      </c>
      <c r="Q174" s="9">
        <v>7.4487895716945996E-3</v>
      </c>
    </row>
    <row r="175" spans="4:17" x14ac:dyDescent="0.25">
      <c r="D175" s="8" t="s">
        <v>466</v>
      </c>
      <c r="E175" s="20">
        <v>224</v>
      </c>
      <c r="F175" s="20">
        <v>183</v>
      </c>
      <c r="G175" s="9">
        <v>0.8169642857142857</v>
      </c>
      <c r="H175" s="20">
        <v>143</v>
      </c>
      <c r="I175" s="9">
        <v>0.78142076502732238</v>
      </c>
      <c r="J175" s="20">
        <v>0</v>
      </c>
      <c r="K175" s="9">
        <v>0</v>
      </c>
      <c r="L175" s="20">
        <v>4</v>
      </c>
      <c r="M175" s="9">
        <v>2.185792349726776E-2</v>
      </c>
      <c r="N175" s="20">
        <v>20</v>
      </c>
      <c r="O175" s="9">
        <v>0.10928961748633879</v>
      </c>
      <c r="P175" s="20">
        <v>8</v>
      </c>
      <c r="Q175" s="9">
        <v>4.3715846994535519E-2</v>
      </c>
    </row>
    <row r="176" spans="4:17" x14ac:dyDescent="0.25">
      <c r="D176" s="7" t="s">
        <v>468</v>
      </c>
      <c r="E176" s="20">
        <v>1146</v>
      </c>
      <c r="F176" s="20">
        <v>1010</v>
      </c>
      <c r="G176" s="9">
        <v>0.88132635253054104</v>
      </c>
      <c r="H176" s="20">
        <v>875</v>
      </c>
      <c r="I176" s="9">
        <v>0.86633663366336633</v>
      </c>
      <c r="J176" s="20">
        <v>0</v>
      </c>
      <c r="K176" s="9">
        <v>0</v>
      </c>
      <c r="L176" s="20">
        <v>49</v>
      </c>
      <c r="M176" s="9">
        <v>4.8514851485148516E-2</v>
      </c>
      <c r="N176" s="20">
        <v>44</v>
      </c>
      <c r="O176" s="9">
        <v>4.3564356435643561E-2</v>
      </c>
      <c r="P176" s="20">
        <v>23</v>
      </c>
      <c r="Q176" s="9">
        <v>2.2772277227722772E-2</v>
      </c>
    </row>
    <row r="177" spans="4:17" x14ac:dyDescent="0.25">
      <c r="D177" s="8" t="s">
        <v>597</v>
      </c>
      <c r="E177" s="20">
        <v>172</v>
      </c>
      <c r="F177" s="20">
        <v>156</v>
      </c>
      <c r="G177" s="9">
        <v>0.90697674418604646</v>
      </c>
      <c r="H177" s="20">
        <v>136</v>
      </c>
      <c r="I177" s="9">
        <v>0.87179487179487181</v>
      </c>
      <c r="J177" s="20">
        <v>0</v>
      </c>
      <c r="K177" s="9">
        <v>0</v>
      </c>
      <c r="L177" s="20">
        <v>11</v>
      </c>
      <c r="M177" s="9">
        <v>7.0512820512820512E-2</v>
      </c>
      <c r="N177" s="20">
        <v>1</v>
      </c>
      <c r="O177" s="9">
        <v>6.41025641025641E-3</v>
      </c>
      <c r="P177" s="20">
        <v>0</v>
      </c>
      <c r="Q177" s="9">
        <v>0</v>
      </c>
    </row>
    <row r="178" spans="4:17" x14ac:dyDescent="0.25">
      <c r="D178" s="8" t="s">
        <v>602</v>
      </c>
      <c r="E178" s="20">
        <v>52</v>
      </c>
      <c r="F178" s="20">
        <v>51</v>
      </c>
      <c r="G178" s="9">
        <v>0.98076923076923073</v>
      </c>
      <c r="H178" s="20">
        <v>49</v>
      </c>
      <c r="I178" s="9">
        <v>0.96078431372549022</v>
      </c>
      <c r="J178" s="20">
        <v>0</v>
      </c>
      <c r="K178" s="9">
        <v>0</v>
      </c>
      <c r="L178" s="20">
        <v>0</v>
      </c>
      <c r="M178" s="9">
        <v>0</v>
      </c>
      <c r="N178" s="20">
        <v>0</v>
      </c>
      <c r="O178" s="9">
        <v>0</v>
      </c>
      <c r="P178" s="20">
        <v>0</v>
      </c>
      <c r="Q178" s="9">
        <v>0</v>
      </c>
    </row>
    <row r="179" spans="4:17" x14ac:dyDescent="0.25">
      <c r="D179" s="8" t="s">
        <v>613</v>
      </c>
      <c r="E179" s="20">
        <v>176</v>
      </c>
      <c r="F179" s="20">
        <v>155</v>
      </c>
      <c r="G179" s="9">
        <v>0.88068181818181823</v>
      </c>
      <c r="H179" s="20">
        <v>139</v>
      </c>
      <c r="I179" s="9">
        <v>0.89677419354838706</v>
      </c>
      <c r="J179" s="20">
        <v>0</v>
      </c>
      <c r="K179" s="9">
        <v>0</v>
      </c>
      <c r="L179" s="20">
        <v>17</v>
      </c>
      <c r="M179" s="9">
        <v>0.10967741935483871</v>
      </c>
      <c r="N179" s="20">
        <v>1</v>
      </c>
      <c r="O179" s="9">
        <v>6.4516129032258064E-3</v>
      </c>
      <c r="P179" s="20">
        <v>1</v>
      </c>
      <c r="Q179" s="9">
        <v>6.4516129032258064E-3</v>
      </c>
    </row>
    <row r="180" spans="4:17" x14ac:dyDescent="0.25">
      <c r="D180" s="8" t="s">
        <v>615</v>
      </c>
      <c r="E180" s="20">
        <v>492</v>
      </c>
      <c r="F180" s="20">
        <v>425</v>
      </c>
      <c r="G180" s="9">
        <v>0.86382113821138207</v>
      </c>
      <c r="H180" s="20">
        <v>366</v>
      </c>
      <c r="I180" s="9">
        <v>0.86117647058823532</v>
      </c>
      <c r="J180" s="20">
        <v>0</v>
      </c>
      <c r="K180" s="9">
        <v>0</v>
      </c>
      <c r="L180" s="20">
        <v>8</v>
      </c>
      <c r="M180" s="9">
        <v>1.8823529411764704E-2</v>
      </c>
      <c r="N180" s="20">
        <v>39</v>
      </c>
      <c r="O180" s="9">
        <v>9.1764705882352943E-2</v>
      </c>
      <c r="P180" s="20">
        <v>15</v>
      </c>
      <c r="Q180" s="9">
        <v>3.5294117647058823E-2</v>
      </c>
    </row>
    <row r="181" spans="4:17" x14ac:dyDescent="0.25">
      <c r="D181" s="8" t="s">
        <v>469</v>
      </c>
      <c r="E181" s="20">
        <v>131</v>
      </c>
      <c r="F181" s="20">
        <v>110</v>
      </c>
      <c r="G181" s="9">
        <v>0.83969465648854957</v>
      </c>
      <c r="H181" s="20">
        <v>89</v>
      </c>
      <c r="I181" s="9">
        <v>0.80909090909090908</v>
      </c>
      <c r="J181" s="20">
        <v>0</v>
      </c>
      <c r="K181" s="9">
        <v>0</v>
      </c>
      <c r="L181" s="20">
        <v>10</v>
      </c>
      <c r="M181" s="9">
        <v>9.0909090909090912E-2</v>
      </c>
      <c r="N181" s="20">
        <v>2</v>
      </c>
      <c r="O181" s="9">
        <v>1.8181818181818181E-2</v>
      </c>
      <c r="P181" s="20">
        <v>5</v>
      </c>
      <c r="Q181" s="9">
        <v>4.5454545454545456E-2</v>
      </c>
    </row>
    <row r="182" spans="4:17" x14ac:dyDescent="0.25">
      <c r="D182" s="8" t="s">
        <v>471</v>
      </c>
      <c r="E182" s="20">
        <v>123</v>
      </c>
      <c r="F182" s="20">
        <v>113</v>
      </c>
      <c r="G182" s="9">
        <v>0.91869918699186992</v>
      </c>
      <c r="H182" s="20">
        <v>96</v>
      </c>
      <c r="I182" s="9">
        <v>0.84955752212389379</v>
      </c>
      <c r="J182" s="20">
        <v>0</v>
      </c>
      <c r="K182" s="9">
        <v>0</v>
      </c>
      <c r="L182" s="20">
        <v>3</v>
      </c>
      <c r="M182" s="9">
        <v>2.6548672566371681E-2</v>
      </c>
      <c r="N182" s="20">
        <v>1</v>
      </c>
      <c r="O182" s="9">
        <v>8.8495575221238937E-3</v>
      </c>
      <c r="P182" s="20">
        <v>2</v>
      </c>
      <c r="Q182" s="9">
        <v>1.7699115044247787E-2</v>
      </c>
    </row>
    <row r="183" spans="4:17" x14ac:dyDescent="0.25">
      <c r="D183" s="7" t="s">
        <v>459</v>
      </c>
      <c r="E183" s="20">
        <v>1943</v>
      </c>
      <c r="F183" s="20">
        <v>1700</v>
      </c>
      <c r="G183" s="9">
        <v>0.87493566649511068</v>
      </c>
      <c r="H183" s="20">
        <v>1509</v>
      </c>
      <c r="I183" s="9">
        <v>0.88764705882352946</v>
      </c>
      <c r="J183" s="20">
        <v>0</v>
      </c>
      <c r="K183" s="9">
        <v>0</v>
      </c>
      <c r="L183" s="20">
        <v>74</v>
      </c>
      <c r="M183" s="9">
        <v>4.3529411764705879E-2</v>
      </c>
      <c r="N183" s="20">
        <v>105</v>
      </c>
      <c r="O183" s="9">
        <v>6.1764705882352944E-2</v>
      </c>
      <c r="P183" s="20">
        <v>27</v>
      </c>
      <c r="Q183" s="9">
        <v>1.5882352941176469E-2</v>
      </c>
    </row>
    <row r="184" spans="4:17" x14ac:dyDescent="0.25">
      <c r="D184" s="8" t="s">
        <v>460</v>
      </c>
      <c r="E184" s="20">
        <v>127</v>
      </c>
      <c r="F184" s="20">
        <v>110</v>
      </c>
      <c r="G184" s="9">
        <v>0.86614173228346458</v>
      </c>
      <c r="H184" s="20">
        <v>92</v>
      </c>
      <c r="I184" s="9">
        <v>0.83636363636363631</v>
      </c>
      <c r="J184" s="20">
        <v>0</v>
      </c>
      <c r="K184" s="9">
        <v>0</v>
      </c>
      <c r="L184" s="20">
        <v>10</v>
      </c>
      <c r="M184" s="9">
        <v>9.0909090909090912E-2</v>
      </c>
      <c r="N184" s="20">
        <v>4</v>
      </c>
      <c r="O184" s="9">
        <v>3.6363636363636362E-2</v>
      </c>
      <c r="P184" s="20">
        <v>0</v>
      </c>
      <c r="Q184" s="9">
        <v>0</v>
      </c>
    </row>
    <row r="185" spans="4:17" x14ac:dyDescent="0.25">
      <c r="D185" s="8" t="s">
        <v>605</v>
      </c>
      <c r="E185" s="20">
        <v>77</v>
      </c>
      <c r="F185" s="20">
        <v>74</v>
      </c>
      <c r="G185" s="9">
        <v>0.96103896103896103</v>
      </c>
      <c r="H185" s="20">
        <v>63</v>
      </c>
      <c r="I185" s="9">
        <v>0.85135135135135132</v>
      </c>
      <c r="J185" s="20">
        <v>0</v>
      </c>
      <c r="K185" s="9">
        <v>0</v>
      </c>
      <c r="L185" s="20">
        <v>0</v>
      </c>
      <c r="M185" s="9">
        <v>0</v>
      </c>
      <c r="N185" s="20">
        <v>0</v>
      </c>
      <c r="O185" s="9">
        <v>0</v>
      </c>
      <c r="P185" s="20">
        <v>1</v>
      </c>
      <c r="Q185" s="9">
        <v>1.3513513513513514E-2</v>
      </c>
    </row>
    <row r="186" spans="4:17" x14ac:dyDescent="0.25">
      <c r="D186" s="8" t="s">
        <v>610</v>
      </c>
      <c r="E186" s="20">
        <v>337</v>
      </c>
      <c r="F186" s="20">
        <v>306</v>
      </c>
      <c r="G186" s="9">
        <v>0.90801186943620182</v>
      </c>
      <c r="H186" s="20">
        <v>281</v>
      </c>
      <c r="I186" s="9">
        <v>0.9183006535947712</v>
      </c>
      <c r="J186" s="20">
        <v>0</v>
      </c>
      <c r="K186" s="9">
        <v>0</v>
      </c>
      <c r="L186" s="20">
        <v>22</v>
      </c>
      <c r="M186" s="9">
        <v>7.1895424836601302E-2</v>
      </c>
      <c r="N186" s="20">
        <v>7</v>
      </c>
      <c r="O186" s="9">
        <v>2.2875816993464051E-2</v>
      </c>
      <c r="P186" s="20">
        <v>0</v>
      </c>
      <c r="Q186" s="9">
        <v>0</v>
      </c>
    </row>
    <row r="187" spans="4:17" x14ac:dyDescent="0.25">
      <c r="D187" s="8" t="s">
        <v>616</v>
      </c>
      <c r="E187" s="20">
        <v>682</v>
      </c>
      <c r="F187" s="20">
        <v>616</v>
      </c>
      <c r="G187" s="9">
        <v>0.90322580645161288</v>
      </c>
      <c r="H187" s="20">
        <v>553</v>
      </c>
      <c r="I187" s="9">
        <v>0.89772727272727271</v>
      </c>
      <c r="J187" s="20">
        <v>0</v>
      </c>
      <c r="K187" s="9">
        <v>0</v>
      </c>
      <c r="L187" s="20">
        <v>13</v>
      </c>
      <c r="M187" s="9">
        <v>2.1103896103896104E-2</v>
      </c>
      <c r="N187" s="20">
        <v>33</v>
      </c>
      <c r="O187" s="9">
        <v>5.3571428571428568E-2</v>
      </c>
      <c r="P187" s="20">
        <v>10</v>
      </c>
      <c r="Q187" s="9">
        <v>1.6233766233766232E-2</v>
      </c>
    </row>
    <row r="188" spans="4:17" x14ac:dyDescent="0.25">
      <c r="D188" s="8" t="s">
        <v>621</v>
      </c>
      <c r="E188" s="20">
        <v>100</v>
      </c>
      <c r="F188" s="20">
        <v>72</v>
      </c>
      <c r="G188" s="9">
        <v>0.72</v>
      </c>
      <c r="H188" s="20">
        <v>62</v>
      </c>
      <c r="I188" s="9">
        <v>0.86111111111111116</v>
      </c>
      <c r="J188" s="20">
        <v>0</v>
      </c>
      <c r="K188" s="9">
        <v>0</v>
      </c>
      <c r="L188" s="20">
        <v>6</v>
      </c>
      <c r="M188" s="9">
        <v>8.3333333333333329E-2</v>
      </c>
      <c r="N188" s="20">
        <v>11</v>
      </c>
      <c r="O188" s="9">
        <v>0.15277777777777779</v>
      </c>
      <c r="P188" s="20">
        <v>5</v>
      </c>
      <c r="Q188" s="9">
        <v>6.9444444444444448E-2</v>
      </c>
    </row>
    <row r="189" spans="4:17" x14ac:dyDescent="0.25">
      <c r="D189" s="8" t="s">
        <v>624</v>
      </c>
      <c r="E189" s="20">
        <v>620</v>
      </c>
      <c r="F189" s="20">
        <v>522</v>
      </c>
      <c r="G189" s="9">
        <v>0.84193548387096773</v>
      </c>
      <c r="H189" s="20">
        <v>458</v>
      </c>
      <c r="I189" s="9">
        <v>0.87739463601532564</v>
      </c>
      <c r="J189" s="20">
        <v>0</v>
      </c>
      <c r="K189" s="9">
        <v>0</v>
      </c>
      <c r="L189" s="20">
        <v>23</v>
      </c>
      <c r="M189" s="9">
        <v>4.4061302681992334E-2</v>
      </c>
      <c r="N189" s="20">
        <v>50</v>
      </c>
      <c r="O189" s="9">
        <v>9.5785440613026823E-2</v>
      </c>
      <c r="P189" s="20">
        <v>11</v>
      </c>
      <c r="Q189" s="9">
        <v>2.1072796934865901E-2</v>
      </c>
    </row>
    <row r="190" spans="4:17" x14ac:dyDescent="0.25">
      <c r="D190" s="7" t="s">
        <v>458</v>
      </c>
      <c r="E190" s="20">
        <v>1296</v>
      </c>
      <c r="F190" s="20">
        <v>1090</v>
      </c>
      <c r="G190" s="9">
        <v>0.84104938271604934</v>
      </c>
      <c r="H190" s="20">
        <v>948</v>
      </c>
      <c r="I190" s="9">
        <v>0.86972477064220188</v>
      </c>
      <c r="J190" s="20">
        <v>0</v>
      </c>
      <c r="K190" s="9">
        <v>0</v>
      </c>
      <c r="L190" s="20">
        <v>78</v>
      </c>
      <c r="M190" s="9">
        <v>7.155963302752294E-2</v>
      </c>
      <c r="N190" s="20">
        <v>65</v>
      </c>
      <c r="O190" s="9">
        <v>5.9633027522935783E-2</v>
      </c>
      <c r="P190" s="20">
        <v>38</v>
      </c>
      <c r="Q190" s="9">
        <v>3.4862385321100919E-2</v>
      </c>
    </row>
    <row r="191" spans="4:17" x14ac:dyDescent="0.25">
      <c r="D191" s="8" t="s">
        <v>720</v>
      </c>
      <c r="E191" s="20">
        <v>607</v>
      </c>
      <c r="F191" s="20">
        <v>513</v>
      </c>
      <c r="G191" s="9">
        <v>0.84514003294892914</v>
      </c>
      <c r="H191" s="20">
        <v>450</v>
      </c>
      <c r="I191" s="9">
        <v>0.8771929824561403</v>
      </c>
      <c r="J191" s="20">
        <v>0</v>
      </c>
      <c r="K191" s="9">
        <v>0</v>
      </c>
      <c r="L191" s="20">
        <v>56</v>
      </c>
      <c r="M191" s="9">
        <v>0.10916179337231968</v>
      </c>
      <c r="N191" s="20">
        <v>21</v>
      </c>
      <c r="O191" s="9">
        <v>4.0935672514619881E-2</v>
      </c>
      <c r="P191" s="20">
        <v>5</v>
      </c>
      <c r="Q191" s="9">
        <v>9.7465886939571145E-3</v>
      </c>
    </row>
    <row r="192" spans="4:17" x14ac:dyDescent="0.25">
      <c r="D192" s="8" t="s">
        <v>606</v>
      </c>
      <c r="E192" s="20">
        <v>319</v>
      </c>
      <c r="F192" s="20">
        <v>249</v>
      </c>
      <c r="G192" s="9">
        <v>0.78056426332288398</v>
      </c>
      <c r="H192" s="20">
        <v>219</v>
      </c>
      <c r="I192" s="9">
        <v>0.87951807228915657</v>
      </c>
      <c r="J192" s="20">
        <v>0</v>
      </c>
      <c r="K192" s="9">
        <v>0</v>
      </c>
      <c r="L192" s="20">
        <v>6</v>
      </c>
      <c r="M192" s="9">
        <v>2.4096385542168676E-2</v>
      </c>
      <c r="N192" s="20">
        <v>28</v>
      </c>
      <c r="O192" s="9">
        <v>0.11244979919678715</v>
      </c>
      <c r="P192" s="20">
        <v>31</v>
      </c>
      <c r="Q192" s="9">
        <v>0.12449799196787148</v>
      </c>
    </row>
    <row r="193" spans="4:17" x14ac:dyDescent="0.25">
      <c r="D193" s="8" t="s">
        <v>623</v>
      </c>
      <c r="E193" s="20">
        <v>370</v>
      </c>
      <c r="F193" s="20">
        <v>328</v>
      </c>
      <c r="G193" s="9">
        <v>0.88648648648648654</v>
      </c>
      <c r="H193" s="20">
        <v>279</v>
      </c>
      <c r="I193" s="9">
        <v>0.85060975609756095</v>
      </c>
      <c r="J193" s="20">
        <v>0</v>
      </c>
      <c r="K193" s="9">
        <v>0</v>
      </c>
      <c r="L193" s="20">
        <v>16</v>
      </c>
      <c r="M193" s="9">
        <v>4.878048780487805E-2</v>
      </c>
      <c r="N193" s="20">
        <v>16</v>
      </c>
      <c r="O193" s="9">
        <v>4.878048780487805E-2</v>
      </c>
      <c r="P193" s="20">
        <v>2</v>
      </c>
      <c r="Q193" s="9">
        <v>6.0975609756097563E-3</v>
      </c>
    </row>
    <row r="194" spans="4:17" x14ac:dyDescent="0.25">
      <c r="D194" s="7" t="s">
        <v>604</v>
      </c>
      <c r="E194" s="20">
        <v>2008</v>
      </c>
      <c r="F194" s="20">
        <v>1757</v>
      </c>
      <c r="G194" s="9">
        <v>0.875</v>
      </c>
      <c r="H194" s="20">
        <v>1532</v>
      </c>
      <c r="I194" s="9">
        <v>0.87194080819578823</v>
      </c>
      <c r="J194" s="20">
        <v>2</v>
      </c>
      <c r="K194" s="9">
        <v>1.1383039271485487E-3</v>
      </c>
      <c r="L194" s="20">
        <v>196</v>
      </c>
      <c r="M194" s="9">
        <v>0.11155378486055777</v>
      </c>
      <c r="N194" s="20">
        <v>20</v>
      </c>
      <c r="O194" s="9">
        <v>1.1383039271485486E-2</v>
      </c>
      <c r="P194" s="20">
        <v>11</v>
      </c>
      <c r="Q194" s="9">
        <v>6.2606715993170177E-3</v>
      </c>
    </row>
    <row r="195" spans="4:17" x14ac:dyDescent="0.25">
      <c r="D195" s="8" t="s">
        <v>607</v>
      </c>
      <c r="E195" s="20">
        <v>328</v>
      </c>
      <c r="F195" s="20">
        <v>299</v>
      </c>
      <c r="G195" s="9">
        <v>0.91158536585365857</v>
      </c>
      <c r="H195" s="20">
        <v>248</v>
      </c>
      <c r="I195" s="9">
        <v>0.8294314381270903</v>
      </c>
      <c r="J195" s="20">
        <v>1</v>
      </c>
      <c r="K195" s="9">
        <v>3.3444816053511705E-3</v>
      </c>
      <c r="L195" s="20">
        <v>18</v>
      </c>
      <c r="M195" s="9">
        <v>6.0200668896321072E-2</v>
      </c>
      <c r="N195" s="20">
        <v>3</v>
      </c>
      <c r="O195" s="9">
        <v>1.0033444816053512E-2</v>
      </c>
      <c r="P195" s="20">
        <v>3</v>
      </c>
      <c r="Q195" s="9">
        <v>1.0033444816053512E-2</v>
      </c>
    </row>
    <row r="196" spans="4:17" x14ac:dyDescent="0.25">
      <c r="D196" s="8" t="s">
        <v>618</v>
      </c>
      <c r="E196" s="20">
        <v>311</v>
      </c>
      <c r="F196" s="20">
        <v>267</v>
      </c>
      <c r="G196" s="9">
        <v>0.85852090032154338</v>
      </c>
      <c r="H196" s="20">
        <v>233</v>
      </c>
      <c r="I196" s="9">
        <v>0.87265917602996257</v>
      </c>
      <c r="J196" s="20">
        <v>0</v>
      </c>
      <c r="K196" s="9">
        <v>0</v>
      </c>
      <c r="L196" s="20">
        <v>37</v>
      </c>
      <c r="M196" s="9">
        <v>0.13857677902621723</v>
      </c>
      <c r="N196" s="20">
        <v>0</v>
      </c>
      <c r="O196" s="9">
        <v>0</v>
      </c>
      <c r="P196" s="20">
        <v>3</v>
      </c>
      <c r="Q196" s="9">
        <v>1.1235955056179775E-2</v>
      </c>
    </row>
    <row r="197" spans="4:17" x14ac:dyDescent="0.25">
      <c r="D197" s="8" t="s">
        <v>619</v>
      </c>
      <c r="E197" s="20">
        <v>478</v>
      </c>
      <c r="F197" s="20">
        <v>412</v>
      </c>
      <c r="G197" s="9">
        <v>0.86192468619246865</v>
      </c>
      <c r="H197" s="20">
        <v>370</v>
      </c>
      <c r="I197" s="9">
        <v>0.89805825242718451</v>
      </c>
      <c r="J197" s="20">
        <v>0</v>
      </c>
      <c r="K197" s="9">
        <v>0</v>
      </c>
      <c r="L197" s="20">
        <v>59</v>
      </c>
      <c r="M197" s="9">
        <v>0.14320388349514562</v>
      </c>
      <c r="N197" s="20">
        <v>1</v>
      </c>
      <c r="O197" s="9">
        <v>2.4271844660194173E-3</v>
      </c>
      <c r="P197" s="20">
        <v>3</v>
      </c>
      <c r="Q197" s="9">
        <v>7.2815533980582527E-3</v>
      </c>
    </row>
    <row r="198" spans="4:17" x14ac:dyDescent="0.25">
      <c r="D198" s="8" t="s">
        <v>622</v>
      </c>
      <c r="E198" s="20">
        <v>460</v>
      </c>
      <c r="F198" s="20">
        <v>417</v>
      </c>
      <c r="G198" s="9">
        <v>0.90652173913043477</v>
      </c>
      <c r="H198" s="20">
        <v>351</v>
      </c>
      <c r="I198" s="9">
        <v>0.84172661870503596</v>
      </c>
      <c r="J198" s="20">
        <v>0</v>
      </c>
      <c r="K198" s="9">
        <v>0</v>
      </c>
      <c r="L198" s="20">
        <v>29</v>
      </c>
      <c r="M198" s="9">
        <v>6.9544364508393283E-2</v>
      </c>
      <c r="N198" s="20">
        <v>8</v>
      </c>
      <c r="O198" s="9">
        <v>1.9184652278177457E-2</v>
      </c>
      <c r="P198" s="20">
        <v>0</v>
      </c>
      <c r="Q198" s="9">
        <v>0</v>
      </c>
    </row>
    <row r="199" spans="4:17" x14ac:dyDescent="0.25">
      <c r="D199" s="8" t="s">
        <v>750</v>
      </c>
      <c r="E199" s="20">
        <v>431</v>
      </c>
      <c r="F199" s="20">
        <v>362</v>
      </c>
      <c r="G199" s="9">
        <v>0.83990719257540603</v>
      </c>
      <c r="H199" s="20">
        <v>330</v>
      </c>
      <c r="I199" s="9">
        <v>0.91160220994475138</v>
      </c>
      <c r="J199" s="20">
        <v>1</v>
      </c>
      <c r="K199" s="9">
        <v>2.7624309392265192E-3</v>
      </c>
      <c r="L199" s="20">
        <v>53</v>
      </c>
      <c r="M199" s="9">
        <v>0.14640883977900551</v>
      </c>
      <c r="N199" s="20">
        <v>8</v>
      </c>
      <c r="O199" s="9">
        <v>2.2099447513812154E-2</v>
      </c>
      <c r="P199" s="20">
        <v>2</v>
      </c>
      <c r="Q199" s="9">
        <v>5.5248618784530384E-3</v>
      </c>
    </row>
    <row r="200" spans="4:17" x14ac:dyDescent="0.25">
      <c r="D200" s="7" t="s">
        <v>599</v>
      </c>
      <c r="E200" s="20">
        <v>1987</v>
      </c>
      <c r="F200" s="20">
        <v>1637</v>
      </c>
      <c r="G200" s="9">
        <v>0.82385505787619528</v>
      </c>
      <c r="H200" s="20">
        <v>1463</v>
      </c>
      <c r="I200" s="9">
        <v>0.89370800244349424</v>
      </c>
      <c r="J200" s="20">
        <v>0</v>
      </c>
      <c r="K200" s="9">
        <v>0</v>
      </c>
      <c r="L200" s="20">
        <v>167</v>
      </c>
      <c r="M200" s="9">
        <v>0.10201588271227856</v>
      </c>
      <c r="N200" s="20">
        <v>122</v>
      </c>
      <c r="O200" s="9">
        <v>7.4526572999389126E-2</v>
      </c>
      <c r="P200" s="20">
        <v>16</v>
      </c>
      <c r="Q200" s="9">
        <v>9.7739767868051317E-3</v>
      </c>
    </row>
    <row r="201" spans="4:17" x14ac:dyDescent="0.25">
      <c r="D201" s="8" t="s">
        <v>600</v>
      </c>
      <c r="E201" s="20">
        <v>252</v>
      </c>
      <c r="F201" s="20">
        <v>226</v>
      </c>
      <c r="G201" s="9">
        <v>0.89682539682539686</v>
      </c>
      <c r="H201" s="20">
        <v>212</v>
      </c>
      <c r="I201" s="9">
        <v>0.93805309734513276</v>
      </c>
      <c r="J201" s="20">
        <v>0</v>
      </c>
      <c r="K201" s="9">
        <v>0</v>
      </c>
      <c r="L201" s="20">
        <v>9</v>
      </c>
      <c r="M201" s="9">
        <v>3.9823008849557522E-2</v>
      </c>
      <c r="N201" s="20">
        <v>5</v>
      </c>
      <c r="O201" s="9">
        <v>2.2123893805309734E-2</v>
      </c>
      <c r="P201" s="20">
        <v>8</v>
      </c>
      <c r="Q201" s="9">
        <v>3.5398230088495575E-2</v>
      </c>
    </row>
    <row r="202" spans="4:17" x14ac:dyDescent="0.25">
      <c r="D202" s="8" t="s">
        <v>601</v>
      </c>
      <c r="E202" s="20">
        <v>472</v>
      </c>
      <c r="F202" s="20">
        <v>387</v>
      </c>
      <c r="G202" s="9">
        <v>0.81991525423728817</v>
      </c>
      <c r="H202" s="20">
        <v>335</v>
      </c>
      <c r="I202" s="9">
        <v>0.86563307493540054</v>
      </c>
      <c r="J202" s="20">
        <v>0</v>
      </c>
      <c r="K202" s="9">
        <v>0</v>
      </c>
      <c r="L202" s="20">
        <v>24</v>
      </c>
      <c r="M202" s="9">
        <v>6.2015503875968991E-2</v>
      </c>
      <c r="N202" s="20">
        <v>48</v>
      </c>
      <c r="O202" s="9">
        <v>0.12403100775193798</v>
      </c>
      <c r="P202" s="20">
        <v>1</v>
      </c>
      <c r="Q202" s="9">
        <v>2.5839793281653748E-3</v>
      </c>
    </row>
    <row r="203" spans="4:17" x14ac:dyDescent="0.25">
      <c r="D203" s="8" t="s">
        <v>603</v>
      </c>
      <c r="E203" s="20">
        <v>134</v>
      </c>
      <c r="F203" s="20">
        <v>104</v>
      </c>
      <c r="G203" s="9">
        <v>0.77611940298507465</v>
      </c>
      <c r="H203" s="20">
        <v>98</v>
      </c>
      <c r="I203" s="9">
        <v>0.94230769230769229</v>
      </c>
      <c r="J203" s="20">
        <v>0</v>
      </c>
      <c r="K203" s="9">
        <v>0</v>
      </c>
      <c r="L203" s="20">
        <v>15</v>
      </c>
      <c r="M203" s="9">
        <v>0.14423076923076922</v>
      </c>
      <c r="N203" s="20">
        <v>10</v>
      </c>
      <c r="O203" s="9">
        <v>9.6153846153846159E-2</v>
      </c>
      <c r="P203" s="20">
        <v>0</v>
      </c>
      <c r="Q203" s="9">
        <v>0</v>
      </c>
    </row>
    <row r="204" spans="4:17" x14ac:dyDescent="0.25">
      <c r="D204" s="8" t="s">
        <v>609</v>
      </c>
      <c r="E204" s="20">
        <v>331</v>
      </c>
      <c r="F204" s="20">
        <v>257</v>
      </c>
      <c r="G204" s="9">
        <v>0.77643504531722052</v>
      </c>
      <c r="H204" s="20">
        <v>224</v>
      </c>
      <c r="I204" s="9">
        <v>0.87159533073929962</v>
      </c>
      <c r="J204" s="20">
        <v>0</v>
      </c>
      <c r="K204" s="9">
        <v>0</v>
      </c>
      <c r="L204" s="20">
        <v>63</v>
      </c>
      <c r="M204" s="9">
        <v>0.24513618677042801</v>
      </c>
      <c r="N204" s="20">
        <v>1</v>
      </c>
      <c r="O204" s="9">
        <v>3.8910505836575876E-3</v>
      </c>
      <c r="P204" s="20">
        <v>3</v>
      </c>
      <c r="Q204" s="9">
        <v>1.1673151750972763E-2</v>
      </c>
    </row>
    <row r="205" spans="4:17" x14ac:dyDescent="0.25">
      <c r="D205" s="8" t="s">
        <v>617</v>
      </c>
      <c r="E205" s="20">
        <v>798</v>
      </c>
      <c r="F205" s="20">
        <v>663</v>
      </c>
      <c r="G205" s="9">
        <v>0.83082706766917291</v>
      </c>
      <c r="H205" s="20">
        <v>594</v>
      </c>
      <c r="I205" s="9">
        <v>0.89592760180995479</v>
      </c>
      <c r="J205" s="20">
        <v>0</v>
      </c>
      <c r="K205" s="9">
        <v>0</v>
      </c>
      <c r="L205" s="20">
        <v>56</v>
      </c>
      <c r="M205" s="9">
        <v>8.4464555052790352E-2</v>
      </c>
      <c r="N205" s="20">
        <v>58</v>
      </c>
      <c r="O205" s="9">
        <v>8.7481146304675711E-2</v>
      </c>
      <c r="P205" s="20">
        <v>4</v>
      </c>
      <c r="Q205" s="9">
        <v>6.0331825037707393E-3</v>
      </c>
    </row>
    <row r="206" spans="4:17" x14ac:dyDescent="0.25">
      <c r="D206" s="7" t="s">
        <v>463</v>
      </c>
      <c r="E206" s="20">
        <v>1768</v>
      </c>
      <c r="F206" s="20">
        <v>1433</v>
      </c>
      <c r="G206" s="9">
        <v>0.81052036199095023</v>
      </c>
      <c r="H206" s="20">
        <v>1186</v>
      </c>
      <c r="I206" s="9">
        <v>0.82763433356594562</v>
      </c>
      <c r="J206" s="20">
        <v>0</v>
      </c>
      <c r="K206" s="9">
        <v>0</v>
      </c>
      <c r="L206" s="20">
        <v>161</v>
      </c>
      <c r="M206" s="9">
        <v>0.11235170969993022</v>
      </c>
      <c r="N206" s="20">
        <v>85</v>
      </c>
      <c r="O206" s="9">
        <v>5.931612002791347E-2</v>
      </c>
      <c r="P206" s="20">
        <v>36</v>
      </c>
      <c r="Q206" s="9">
        <v>2.5122121423586882E-2</v>
      </c>
    </row>
    <row r="207" spans="4:17" x14ac:dyDescent="0.25">
      <c r="D207" s="8" t="s">
        <v>595</v>
      </c>
      <c r="E207" s="20">
        <v>369</v>
      </c>
      <c r="F207" s="20">
        <v>322</v>
      </c>
      <c r="G207" s="9">
        <v>0.87262872628726285</v>
      </c>
      <c r="H207" s="20">
        <v>274</v>
      </c>
      <c r="I207" s="9">
        <v>0.85093167701863359</v>
      </c>
      <c r="J207" s="20">
        <v>0</v>
      </c>
      <c r="K207" s="9">
        <v>0</v>
      </c>
      <c r="L207" s="20">
        <v>27</v>
      </c>
      <c r="M207" s="9">
        <v>8.3850931677018639E-2</v>
      </c>
      <c r="N207" s="20">
        <v>13</v>
      </c>
      <c r="O207" s="9">
        <v>4.0372670807453416E-2</v>
      </c>
      <c r="P207" s="20">
        <v>1</v>
      </c>
      <c r="Q207" s="9">
        <v>3.105590062111801E-3</v>
      </c>
    </row>
    <row r="208" spans="4:17" x14ac:dyDescent="0.25">
      <c r="D208" s="8" t="s">
        <v>464</v>
      </c>
      <c r="E208" s="20">
        <v>539</v>
      </c>
      <c r="F208" s="20">
        <v>455</v>
      </c>
      <c r="G208" s="9">
        <v>0.8441558441558441</v>
      </c>
      <c r="H208" s="20">
        <v>366</v>
      </c>
      <c r="I208" s="9">
        <v>0.80439560439560442</v>
      </c>
      <c r="J208" s="20">
        <v>0</v>
      </c>
      <c r="K208" s="9">
        <v>0</v>
      </c>
      <c r="L208" s="20">
        <v>39</v>
      </c>
      <c r="M208" s="9">
        <v>8.5714285714285715E-2</v>
      </c>
      <c r="N208" s="20">
        <v>20</v>
      </c>
      <c r="O208" s="9">
        <v>4.3956043956043959E-2</v>
      </c>
      <c r="P208" s="20">
        <v>11</v>
      </c>
      <c r="Q208" s="9">
        <v>2.4175824175824177E-2</v>
      </c>
    </row>
    <row r="209" spans="4:17" x14ac:dyDescent="0.25">
      <c r="D209" s="8" t="s">
        <v>611</v>
      </c>
      <c r="E209" s="20">
        <v>139</v>
      </c>
      <c r="F209" s="20">
        <v>105</v>
      </c>
      <c r="G209" s="9">
        <v>0.75539568345323738</v>
      </c>
      <c r="H209" s="20">
        <v>87</v>
      </c>
      <c r="I209" s="9">
        <v>0.82857142857142863</v>
      </c>
      <c r="J209" s="20">
        <v>0</v>
      </c>
      <c r="K209" s="9">
        <v>0</v>
      </c>
      <c r="L209" s="20">
        <v>6</v>
      </c>
      <c r="M209" s="9">
        <v>5.7142857142857141E-2</v>
      </c>
      <c r="N209" s="20">
        <v>17</v>
      </c>
      <c r="O209" s="9">
        <v>0.16190476190476191</v>
      </c>
      <c r="P209" s="20">
        <v>2</v>
      </c>
      <c r="Q209" s="9">
        <v>1.9047619047619049E-2</v>
      </c>
    </row>
    <row r="210" spans="4:17" x14ac:dyDescent="0.25">
      <c r="D210" s="8" t="s">
        <v>612</v>
      </c>
      <c r="E210" s="20">
        <v>80</v>
      </c>
      <c r="F210" s="20">
        <v>56</v>
      </c>
      <c r="G210" s="9">
        <v>0.7</v>
      </c>
      <c r="H210" s="20">
        <v>44</v>
      </c>
      <c r="I210" s="9">
        <v>0.7857142857142857</v>
      </c>
      <c r="J210" s="20">
        <v>0</v>
      </c>
      <c r="K210" s="9">
        <v>0</v>
      </c>
      <c r="L210" s="20">
        <v>10</v>
      </c>
      <c r="M210" s="9">
        <v>0.17857142857142858</v>
      </c>
      <c r="N210" s="20">
        <v>4</v>
      </c>
      <c r="O210" s="9">
        <v>7.1428571428571425E-2</v>
      </c>
      <c r="P210" s="20">
        <v>3</v>
      </c>
      <c r="Q210" s="9">
        <v>5.3571428571428568E-2</v>
      </c>
    </row>
    <row r="211" spans="4:17" x14ac:dyDescent="0.25">
      <c r="D211" s="8" t="s">
        <v>467</v>
      </c>
      <c r="E211" s="20">
        <v>410</v>
      </c>
      <c r="F211" s="20">
        <v>340</v>
      </c>
      <c r="G211" s="9">
        <v>0.82926829268292679</v>
      </c>
      <c r="H211" s="20">
        <v>292</v>
      </c>
      <c r="I211" s="9">
        <v>0.85882352941176465</v>
      </c>
      <c r="J211" s="20">
        <v>0</v>
      </c>
      <c r="K211" s="9">
        <v>0</v>
      </c>
      <c r="L211" s="20">
        <v>16</v>
      </c>
      <c r="M211" s="9">
        <v>4.7058823529411764E-2</v>
      </c>
      <c r="N211" s="20">
        <v>30</v>
      </c>
      <c r="O211" s="9">
        <v>8.8235294117647065E-2</v>
      </c>
      <c r="P211" s="20">
        <v>16</v>
      </c>
      <c r="Q211" s="9">
        <v>4.7058823529411764E-2</v>
      </c>
    </row>
    <row r="212" spans="4:17" x14ac:dyDescent="0.25">
      <c r="D212" s="8" t="s">
        <v>470</v>
      </c>
      <c r="E212" s="20">
        <v>231</v>
      </c>
      <c r="F212" s="20">
        <v>155</v>
      </c>
      <c r="G212" s="9">
        <v>0.67099567099567103</v>
      </c>
      <c r="H212" s="20">
        <v>123</v>
      </c>
      <c r="I212" s="9">
        <v>0.79354838709677422</v>
      </c>
      <c r="J212" s="20">
        <v>0</v>
      </c>
      <c r="K212" s="9">
        <v>0</v>
      </c>
      <c r="L212" s="20">
        <v>63</v>
      </c>
      <c r="M212" s="9">
        <v>0.40645161290322579</v>
      </c>
      <c r="N212" s="20">
        <v>1</v>
      </c>
      <c r="O212" s="9">
        <v>6.4516129032258064E-3</v>
      </c>
      <c r="P212" s="20">
        <v>3</v>
      </c>
      <c r="Q212" s="9">
        <v>1.935483870967742E-2</v>
      </c>
    </row>
    <row r="213" spans="4:17" x14ac:dyDescent="0.25">
      <c r="D213" s="6" t="s">
        <v>472</v>
      </c>
      <c r="E213" s="20">
        <v>24278</v>
      </c>
      <c r="F213" s="20">
        <v>22085</v>
      </c>
      <c r="G213" s="9">
        <v>0.90967130735645441</v>
      </c>
      <c r="H213" s="20">
        <v>20725</v>
      </c>
      <c r="I213" s="9">
        <v>0.9384197419062712</v>
      </c>
      <c r="J213" s="20">
        <v>0</v>
      </c>
      <c r="K213" s="9">
        <v>0</v>
      </c>
      <c r="L213" s="20">
        <v>983</v>
      </c>
      <c r="M213" s="9">
        <v>4.4509848313334842E-2</v>
      </c>
      <c r="N213" s="20">
        <v>476</v>
      </c>
      <c r="O213" s="9">
        <v>2.1553090332805072E-2</v>
      </c>
      <c r="P213" s="20">
        <v>412</v>
      </c>
      <c r="Q213" s="9">
        <v>1.8655195834276658E-2</v>
      </c>
    </row>
    <row r="214" spans="4:17" x14ac:dyDescent="0.25">
      <c r="D214" s="7" t="s">
        <v>477</v>
      </c>
      <c r="E214" s="20">
        <v>3110</v>
      </c>
      <c r="F214" s="20">
        <v>2823</v>
      </c>
      <c r="G214" s="9">
        <v>0.90771704180064305</v>
      </c>
      <c r="H214" s="20">
        <v>2622</v>
      </c>
      <c r="I214" s="9">
        <v>0.92879914984059508</v>
      </c>
      <c r="J214" s="20">
        <v>0</v>
      </c>
      <c r="K214" s="9">
        <v>0</v>
      </c>
      <c r="L214" s="20">
        <v>117</v>
      </c>
      <c r="M214" s="9">
        <v>4.1445270988310308E-2</v>
      </c>
      <c r="N214" s="20">
        <v>60</v>
      </c>
      <c r="O214" s="9">
        <v>2.1253985122210415E-2</v>
      </c>
      <c r="P214" s="20">
        <v>70</v>
      </c>
      <c r="Q214" s="9">
        <v>2.4796315975912149E-2</v>
      </c>
    </row>
    <row r="215" spans="4:17" x14ac:dyDescent="0.25">
      <c r="D215" s="8" t="s">
        <v>626</v>
      </c>
      <c r="E215" s="20">
        <v>261</v>
      </c>
      <c r="F215" s="20">
        <v>233</v>
      </c>
      <c r="G215" s="9">
        <v>0.89272030651340994</v>
      </c>
      <c r="H215" s="20">
        <v>213</v>
      </c>
      <c r="I215" s="9">
        <v>0.91416309012875541</v>
      </c>
      <c r="J215" s="20">
        <v>0</v>
      </c>
      <c r="K215" s="9">
        <v>0</v>
      </c>
      <c r="L215" s="20">
        <v>9</v>
      </c>
      <c r="M215" s="9">
        <v>3.8626609442060089E-2</v>
      </c>
      <c r="N215" s="20">
        <v>11</v>
      </c>
      <c r="O215" s="9">
        <v>4.7210300429184553E-2</v>
      </c>
      <c r="P215" s="20">
        <v>0</v>
      </c>
      <c r="Q215" s="9">
        <v>0</v>
      </c>
    </row>
    <row r="216" spans="4:17" x14ac:dyDescent="0.25">
      <c r="D216" s="8" t="s">
        <v>628</v>
      </c>
      <c r="E216" s="20">
        <v>319</v>
      </c>
      <c r="F216" s="20">
        <v>293</v>
      </c>
      <c r="G216" s="9">
        <v>0.91849529780564265</v>
      </c>
      <c r="H216" s="20">
        <v>273</v>
      </c>
      <c r="I216" s="9">
        <v>0.93174061433447097</v>
      </c>
      <c r="J216" s="20">
        <v>0</v>
      </c>
      <c r="K216" s="9">
        <v>0</v>
      </c>
      <c r="L216" s="20">
        <v>7</v>
      </c>
      <c r="M216" s="9">
        <v>2.3890784982935155E-2</v>
      </c>
      <c r="N216" s="20">
        <v>14</v>
      </c>
      <c r="O216" s="9">
        <v>4.778156996587031E-2</v>
      </c>
      <c r="P216" s="20">
        <v>4</v>
      </c>
      <c r="Q216" s="9">
        <v>1.3651877133105802E-2</v>
      </c>
    </row>
    <row r="217" spans="4:17" x14ac:dyDescent="0.25">
      <c r="D217" s="8" t="s">
        <v>478</v>
      </c>
      <c r="E217" s="20">
        <v>403</v>
      </c>
      <c r="F217" s="20">
        <v>371</v>
      </c>
      <c r="G217" s="9">
        <v>0.92059553349875933</v>
      </c>
      <c r="H217" s="20">
        <v>333</v>
      </c>
      <c r="I217" s="9">
        <v>0.89757412398921832</v>
      </c>
      <c r="J217" s="20">
        <v>0</v>
      </c>
      <c r="K217" s="9">
        <v>0</v>
      </c>
      <c r="L217" s="20">
        <v>13</v>
      </c>
      <c r="M217" s="9">
        <v>3.5040431266846361E-2</v>
      </c>
      <c r="N217" s="20">
        <v>10</v>
      </c>
      <c r="O217" s="9">
        <v>2.6954177897574125E-2</v>
      </c>
      <c r="P217" s="20">
        <v>5</v>
      </c>
      <c r="Q217" s="9">
        <v>1.3477088948787063E-2</v>
      </c>
    </row>
    <row r="218" spans="4:17" x14ac:dyDescent="0.25">
      <c r="D218" s="8" t="s">
        <v>634</v>
      </c>
      <c r="E218" s="20">
        <v>728</v>
      </c>
      <c r="F218" s="20">
        <v>660</v>
      </c>
      <c r="G218" s="9">
        <v>0.90659340659340659</v>
      </c>
      <c r="H218" s="20">
        <v>630</v>
      </c>
      <c r="I218" s="9">
        <v>0.95454545454545459</v>
      </c>
      <c r="J218" s="20">
        <v>0</v>
      </c>
      <c r="K218" s="9">
        <v>0</v>
      </c>
      <c r="L218" s="20">
        <v>54</v>
      </c>
      <c r="M218" s="9">
        <v>8.1818181818181818E-2</v>
      </c>
      <c r="N218" s="20">
        <v>1</v>
      </c>
      <c r="O218" s="9">
        <v>1.5151515151515152E-3</v>
      </c>
      <c r="P218" s="20">
        <v>8</v>
      </c>
      <c r="Q218" s="9">
        <v>1.2121212121212121E-2</v>
      </c>
    </row>
    <row r="219" spans="4:17" x14ac:dyDescent="0.25">
      <c r="D219" s="8" t="s">
        <v>482</v>
      </c>
      <c r="E219" s="20">
        <v>422</v>
      </c>
      <c r="F219" s="20">
        <v>397</v>
      </c>
      <c r="G219" s="9">
        <v>0.94075829383886256</v>
      </c>
      <c r="H219" s="20">
        <v>367</v>
      </c>
      <c r="I219" s="9">
        <v>0.92443324937027704</v>
      </c>
      <c r="J219" s="20">
        <v>0</v>
      </c>
      <c r="K219" s="9">
        <v>0</v>
      </c>
      <c r="L219" s="20">
        <v>10</v>
      </c>
      <c r="M219" s="9">
        <v>2.5188916876574308E-2</v>
      </c>
      <c r="N219" s="20">
        <v>3</v>
      </c>
      <c r="O219" s="9">
        <v>7.556675062972292E-3</v>
      </c>
      <c r="P219" s="20">
        <v>6</v>
      </c>
      <c r="Q219" s="9">
        <v>1.5113350125944584E-2</v>
      </c>
    </row>
    <row r="220" spans="4:17" x14ac:dyDescent="0.25">
      <c r="D220" s="8" t="s">
        <v>638</v>
      </c>
      <c r="E220" s="20">
        <v>234</v>
      </c>
      <c r="F220" s="20">
        <v>220</v>
      </c>
      <c r="G220" s="9">
        <v>0.94017094017094016</v>
      </c>
      <c r="H220" s="20">
        <v>210</v>
      </c>
      <c r="I220" s="9">
        <v>0.95454545454545459</v>
      </c>
      <c r="J220" s="20">
        <v>0</v>
      </c>
      <c r="K220" s="9">
        <v>0</v>
      </c>
      <c r="L220" s="20">
        <v>7</v>
      </c>
      <c r="M220" s="9">
        <v>3.1818181818181815E-2</v>
      </c>
      <c r="N220" s="20">
        <v>1</v>
      </c>
      <c r="O220" s="9">
        <v>4.5454545454545452E-3</v>
      </c>
      <c r="P220" s="20">
        <v>2</v>
      </c>
      <c r="Q220" s="9">
        <v>9.0909090909090905E-3</v>
      </c>
    </row>
    <row r="221" spans="4:17" x14ac:dyDescent="0.25">
      <c r="D221" s="8" t="s">
        <v>492</v>
      </c>
      <c r="E221" s="20">
        <v>423</v>
      </c>
      <c r="F221" s="20">
        <v>371</v>
      </c>
      <c r="G221" s="9">
        <v>0.87706855791962179</v>
      </c>
      <c r="H221" s="20">
        <v>337</v>
      </c>
      <c r="I221" s="9">
        <v>0.90835579514824794</v>
      </c>
      <c r="J221" s="20">
        <v>0</v>
      </c>
      <c r="K221" s="9">
        <v>0</v>
      </c>
      <c r="L221" s="20">
        <v>17</v>
      </c>
      <c r="M221" s="9">
        <v>4.5822102425876012E-2</v>
      </c>
      <c r="N221" s="20">
        <v>20</v>
      </c>
      <c r="O221" s="9">
        <v>5.3908355795148251E-2</v>
      </c>
      <c r="P221" s="20">
        <v>5</v>
      </c>
      <c r="Q221" s="9">
        <v>1.3477088948787063E-2</v>
      </c>
    </row>
    <row r="222" spans="4:17" x14ac:dyDescent="0.25">
      <c r="D222" s="8" t="s">
        <v>754</v>
      </c>
      <c r="E222" s="20">
        <v>320</v>
      </c>
      <c r="F222" s="20">
        <v>278</v>
      </c>
      <c r="G222" s="9">
        <v>0.86875000000000002</v>
      </c>
      <c r="H222" s="20">
        <v>259</v>
      </c>
      <c r="I222" s="9">
        <v>0.93165467625899279</v>
      </c>
      <c r="J222" s="20"/>
      <c r="K222" s="9">
        <v>0</v>
      </c>
      <c r="L222" s="20"/>
      <c r="M222" s="9">
        <v>0</v>
      </c>
      <c r="N222" s="20"/>
      <c r="O222" s="9">
        <v>0</v>
      </c>
      <c r="P222" s="20">
        <v>40</v>
      </c>
      <c r="Q222" s="9">
        <v>0.14388489208633093</v>
      </c>
    </row>
    <row r="223" spans="4:17" x14ac:dyDescent="0.25">
      <c r="D223" s="7" t="s">
        <v>485</v>
      </c>
      <c r="E223" s="20">
        <v>4039</v>
      </c>
      <c r="F223" s="20">
        <v>3643</v>
      </c>
      <c r="G223" s="9">
        <v>0.9019559296855657</v>
      </c>
      <c r="H223" s="20">
        <v>3442</v>
      </c>
      <c r="I223" s="9">
        <v>0.94482569311007414</v>
      </c>
      <c r="J223" s="20">
        <v>0</v>
      </c>
      <c r="K223" s="9">
        <v>0</v>
      </c>
      <c r="L223" s="20">
        <v>221</v>
      </c>
      <c r="M223" s="9">
        <v>6.0664287674993135E-2</v>
      </c>
      <c r="N223" s="20">
        <v>75</v>
      </c>
      <c r="O223" s="9">
        <v>2.0587427944002194E-2</v>
      </c>
      <c r="P223" s="20">
        <v>60</v>
      </c>
      <c r="Q223" s="9">
        <v>1.6469942355201758E-2</v>
      </c>
    </row>
    <row r="224" spans="4:17" x14ac:dyDescent="0.25">
      <c r="D224" s="8" t="s">
        <v>629</v>
      </c>
      <c r="E224" s="20">
        <v>665</v>
      </c>
      <c r="F224" s="20">
        <v>602</v>
      </c>
      <c r="G224" s="9">
        <v>0.90526315789473688</v>
      </c>
      <c r="H224" s="20">
        <v>569</v>
      </c>
      <c r="I224" s="9">
        <v>0.94518272425249172</v>
      </c>
      <c r="J224" s="20">
        <v>0</v>
      </c>
      <c r="K224" s="9">
        <v>0</v>
      </c>
      <c r="L224" s="20">
        <v>49</v>
      </c>
      <c r="M224" s="9">
        <v>8.1395348837209308E-2</v>
      </c>
      <c r="N224" s="20">
        <v>4</v>
      </c>
      <c r="O224" s="9">
        <v>6.6445182724252493E-3</v>
      </c>
      <c r="P224" s="20">
        <v>5</v>
      </c>
      <c r="Q224" s="9">
        <v>8.3056478405315621E-3</v>
      </c>
    </row>
    <row r="225" spans="4:17" x14ac:dyDescent="0.25">
      <c r="D225" s="8" t="s">
        <v>631</v>
      </c>
      <c r="E225" s="20">
        <v>477</v>
      </c>
      <c r="F225" s="20">
        <v>428</v>
      </c>
      <c r="G225" s="9">
        <v>0.89727463312368971</v>
      </c>
      <c r="H225" s="20">
        <v>399</v>
      </c>
      <c r="I225" s="9">
        <v>0.93224299065420557</v>
      </c>
      <c r="J225" s="20">
        <v>0</v>
      </c>
      <c r="K225" s="9">
        <v>0</v>
      </c>
      <c r="L225" s="20">
        <v>13</v>
      </c>
      <c r="M225" s="9">
        <v>3.0373831775700934E-2</v>
      </c>
      <c r="N225" s="20">
        <v>18</v>
      </c>
      <c r="O225" s="9">
        <v>4.2056074766355138E-2</v>
      </c>
      <c r="P225" s="20">
        <v>14</v>
      </c>
      <c r="Q225" s="9">
        <v>3.2710280373831772E-2</v>
      </c>
    </row>
    <row r="226" spans="4:17" x14ac:dyDescent="0.25">
      <c r="D226" s="8" t="s">
        <v>632</v>
      </c>
      <c r="E226" s="20">
        <v>1087</v>
      </c>
      <c r="F226" s="20">
        <v>957</v>
      </c>
      <c r="G226" s="9">
        <v>0.88040478380864762</v>
      </c>
      <c r="H226" s="20">
        <v>899</v>
      </c>
      <c r="I226" s="9">
        <v>0.93939393939393945</v>
      </c>
      <c r="J226" s="20">
        <v>0</v>
      </c>
      <c r="K226" s="9">
        <v>0</v>
      </c>
      <c r="L226" s="20">
        <v>91</v>
      </c>
      <c r="M226" s="9">
        <v>9.5088819226750262E-2</v>
      </c>
      <c r="N226" s="20">
        <v>18</v>
      </c>
      <c r="O226" s="9">
        <v>1.8808777429467086E-2</v>
      </c>
      <c r="P226" s="20">
        <v>10</v>
      </c>
      <c r="Q226" s="9">
        <v>1.0449320794148381E-2</v>
      </c>
    </row>
    <row r="227" spans="4:17" x14ac:dyDescent="0.25">
      <c r="D227" s="8" t="s">
        <v>633</v>
      </c>
      <c r="E227" s="20">
        <v>355</v>
      </c>
      <c r="F227" s="20">
        <v>327</v>
      </c>
      <c r="G227" s="9">
        <v>0.92112676056338028</v>
      </c>
      <c r="H227" s="20">
        <v>313</v>
      </c>
      <c r="I227" s="9">
        <v>0.95718654434250761</v>
      </c>
      <c r="J227" s="20">
        <v>0</v>
      </c>
      <c r="K227" s="9">
        <v>0</v>
      </c>
      <c r="L227" s="20">
        <v>8</v>
      </c>
      <c r="M227" s="9">
        <v>2.4464831804281346E-2</v>
      </c>
      <c r="N227" s="20">
        <v>9</v>
      </c>
      <c r="O227" s="9">
        <v>2.7522935779816515E-2</v>
      </c>
      <c r="P227" s="20">
        <v>8</v>
      </c>
      <c r="Q227" s="9">
        <v>2.4464831804281346E-2</v>
      </c>
    </row>
    <row r="228" spans="4:17" x14ac:dyDescent="0.25">
      <c r="D228" s="8" t="s">
        <v>486</v>
      </c>
      <c r="E228" s="20">
        <v>337</v>
      </c>
      <c r="F228" s="20">
        <v>326</v>
      </c>
      <c r="G228" s="9">
        <v>0.96735905044510384</v>
      </c>
      <c r="H228" s="20">
        <v>320</v>
      </c>
      <c r="I228" s="9">
        <v>0.98159509202453987</v>
      </c>
      <c r="J228" s="20">
        <v>0</v>
      </c>
      <c r="K228" s="9">
        <v>0</v>
      </c>
      <c r="L228" s="20">
        <v>2</v>
      </c>
      <c r="M228" s="9">
        <v>6.1349693251533744E-3</v>
      </c>
      <c r="N228" s="20">
        <v>4</v>
      </c>
      <c r="O228" s="9">
        <v>1.2269938650306749E-2</v>
      </c>
      <c r="P228" s="20">
        <v>1</v>
      </c>
      <c r="Q228" s="9">
        <v>3.0674846625766872E-3</v>
      </c>
    </row>
    <row r="229" spans="4:17" x14ac:dyDescent="0.25">
      <c r="D229" s="8" t="s">
        <v>635</v>
      </c>
      <c r="E229" s="20">
        <v>528</v>
      </c>
      <c r="F229" s="20">
        <v>458</v>
      </c>
      <c r="G229" s="9">
        <v>0.86742424242424243</v>
      </c>
      <c r="H229" s="20">
        <v>434</v>
      </c>
      <c r="I229" s="9">
        <v>0.94759825327510916</v>
      </c>
      <c r="J229" s="20">
        <v>0</v>
      </c>
      <c r="K229" s="9">
        <v>0</v>
      </c>
      <c r="L229" s="20">
        <v>46</v>
      </c>
      <c r="M229" s="9">
        <v>0.10043668122270742</v>
      </c>
      <c r="N229" s="20">
        <v>16</v>
      </c>
      <c r="O229" s="9">
        <v>3.4934497816593885E-2</v>
      </c>
      <c r="P229" s="20">
        <v>1</v>
      </c>
      <c r="Q229" s="9">
        <v>2.1834061135371178E-3</v>
      </c>
    </row>
    <row r="230" spans="4:17" x14ac:dyDescent="0.25">
      <c r="D230" s="8" t="s">
        <v>642</v>
      </c>
      <c r="E230" s="20">
        <v>590</v>
      </c>
      <c r="F230" s="20">
        <v>545</v>
      </c>
      <c r="G230" s="9">
        <v>0.92372881355932202</v>
      </c>
      <c r="H230" s="20">
        <v>508</v>
      </c>
      <c r="I230" s="9">
        <v>0.93211009174311932</v>
      </c>
      <c r="J230" s="20">
        <v>0</v>
      </c>
      <c r="K230" s="9">
        <v>0</v>
      </c>
      <c r="L230" s="20">
        <v>12</v>
      </c>
      <c r="M230" s="9">
        <v>2.2018348623853212E-2</v>
      </c>
      <c r="N230" s="20">
        <v>6</v>
      </c>
      <c r="O230" s="9">
        <v>1.1009174311926606E-2</v>
      </c>
      <c r="P230" s="20">
        <v>21</v>
      </c>
      <c r="Q230" s="9">
        <v>3.8532110091743121E-2</v>
      </c>
    </row>
    <row r="231" spans="4:17" x14ac:dyDescent="0.25">
      <c r="D231" s="7" t="s">
        <v>487</v>
      </c>
      <c r="E231" s="20">
        <v>2906</v>
      </c>
      <c r="F231" s="20">
        <v>2467</v>
      </c>
      <c r="G231" s="9">
        <v>0.84893324156916727</v>
      </c>
      <c r="H231" s="20">
        <v>2186</v>
      </c>
      <c r="I231" s="9">
        <v>0.88609647344953379</v>
      </c>
      <c r="J231" s="20">
        <v>0</v>
      </c>
      <c r="K231" s="9">
        <v>0</v>
      </c>
      <c r="L231" s="20">
        <v>150</v>
      </c>
      <c r="M231" s="9">
        <v>6.0802594244021076E-2</v>
      </c>
      <c r="N231" s="20">
        <v>84</v>
      </c>
      <c r="O231" s="9">
        <v>3.4049452776651806E-2</v>
      </c>
      <c r="P231" s="20">
        <v>140</v>
      </c>
      <c r="Q231" s="9">
        <v>5.6749087961086339E-2</v>
      </c>
    </row>
    <row r="232" spans="4:17" x14ac:dyDescent="0.25">
      <c r="D232" s="8" t="s">
        <v>488</v>
      </c>
      <c r="E232" s="20">
        <v>739</v>
      </c>
      <c r="F232" s="20">
        <v>636</v>
      </c>
      <c r="G232" s="9">
        <v>0.86062246278755072</v>
      </c>
      <c r="H232" s="20">
        <v>576</v>
      </c>
      <c r="I232" s="9">
        <v>0.90566037735849059</v>
      </c>
      <c r="J232" s="20">
        <v>0</v>
      </c>
      <c r="K232" s="9">
        <v>0</v>
      </c>
      <c r="L232" s="20">
        <v>48</v>
      </c>
      <c r="M232" s="9">
        <v>7.5471698113207544E-2</v>
      </c>
      <c r="N232" s="20">
        <v>37</v>
      </c>
      <c r="O232" s="9">
        <v>5.8176100628930819E-2</v>
      </c>
      <c r="P232" s="20">
        <v>4</v>
      </c>
      <c r="Q232" s="9">
        <v>6.2893081761006293E-3</v>
      </c>
    </row>
    <row r="233" spans="4:17" x14ac:dyDescent="0.25">
      <c r="D233" s="8" t="s">
        <v>489</v>
      </c>
      <c r="E233" s="20">
        <v>463</v>
      </c>
      <c r="F233" s="20">
        <v>405</v>
      </c>
      <c r="G233" s="9">
        <v>0.87473002159827218</v>
      </c>
      <c r="H233" s="20">
        <v>349</v>
      </c>
      <c r="I233" s="9">
        <v>0.86172839506172838</v>
      </c>
      <c r="J233" s="20">
        <v>0</v>
      </c>
      <c r="K233" s="9">
        <v>0</v>
      </c>
      <c r="L233" s="20">
        <v>21</v>
      </c>
      <c r="M233" s="9">
        <v>5.185185185185185E-2</v>
      </c>
      <c r="N233" s="20">
        <v>19</v>
      </c>
      <c r="O233" s="9">
        <v>4.6913580246913583E-2</v>
      </c>
      <c r="P233" s="20">
        <v>5</v>
      </c>
      <c r="Q233" s="9">
        <v>1.2345679012345678E-2</v>
      </c>
    </row>
    <row r="234" spans="4:17" x14ac:dyDescent="0.25">
      <c r="D234" s="8" t="s">
        <v>493</v>
      </c>
      <c r="E234" s="20">
        <v>544</v>
      </c>
      <c r="F234" s="20">
        <v>460</v>
      </c>
      <c r="G234" s="9">
        <v>0.84558823529411764</v>
      </c>
      <c r="H234" s="20">
        <v>401</v>
      </c>
      <c r="I234" s="9">
        <v>0.87173913043478257</v>
      </c>
      <c r="J234" s="20">
        <v>0</v>
      </c>
      <c r="K234" s="9">
        <v>0</v>
      </c>
      <c r="L234" s="20">
        <v>14</v>
      </c>
      <c r="M234" s="9">
        <v>3.0434782608695653E-2</v>
      </c>
      <c r="N234" s="20">
        <v>28</v>
      </c>
      <c r="O234" s="9">
        <v>6.0869565217391307E-2</v>
      </c>
      <c r="P234" s="20">
        <v>23</v>
      </c>
      <c r="Q234" s="9">
        <v>0.05</v>
      </c>
    </row>
    <row r="235" spans="4:17" x14ac:dyDescent="0.25">
      <c r="D235" s="8" t="s">
        <v>752</v>
      </c>
      <c r="E235" s="20">
        <v>333</v>
      </c>
      <c r="F235" s="20">
        <v>275</v>
      </c>
      <c r="G235" s="9">
        <v>0.82582582582582587</v>
      </c>
      <c r="H235" s="20">
        <v>239</v>
      </c>
      <c r="I235" s="9">
        <v>0.86909090909090914</v>
      </c>
      <c r="J235" s="20"/>
      <c r="K235" s="9">
        <v>0</v>
      </c>
      <c r="L235" s="20">
        <v>45</v>
      </c>
      <c r="M235" s="9">
        <v>0.16363636363636364</v>
      </c>
      <c r="N235" s="20"/>
      <c r="O235" s="9">
        <v>0</v>
      </c>
      <c r="P235" s="20">
        <v>6</v>
      </c>
      <c r="Q235" s="9">
        <v>2.181818181818182E-2</v>
      </c>
    </row>
    <row r="236" spans="4:17" x14ac:dyDescent="0.25">
      <c r="D236" s="8" t="s">
        <v>753</v>
      </c>
      <c r="E236" s="20">
        <v>827</v>
      </c>
      <c r="F236" s="20">
        <v>691</v>
      </c>
      <c r="G236" s="9">
        <v>0.83555018137847648</v>
      </c>
      <c r="H236" s="20">
        <v>621</v>
      </c>
      <c r="I236" s="9">
        <v>0.89869753979739508</v>
      </c>
      <c r="J236" s="20"/>
      <c r="K236" s="9">
        <v>0</v>
      </c>
      <c r="L236" s="20">
        <v>22</v>
      </c>
      <c r="M236" s="9">
        <v>3.1837916063675829E-2</v>
      </c>
      <c r="N236" s="20"/>
      <c r="O236" s="9">
        <v>0</v>
      </c>
      <c r="P236" s="20">
        <v>102</v>
      </c>
      <c r="Q236" s="9">
        <v>0.14761215629522431</v>
      </c>
    </row>
    <row r="237" spans="4:17" x14ac:dyDescent="0.25">
      <c r="D237" s="7" t="s">
        <v>479</v>
      </c>
      <c r="E237" s="20">
        <v>2581</v>
      </c>
      <c r="F237" s="20">
        <v>2357</v>
      </c>
      <c r="G237" s="9">
        <v>0.91321193335916306</v>
      </c>
      <c r="H237" s="20">
        <v>2235</v>
      </c>
      <c r="I237" s="9">
        <v>0.9482392872295291</v>
      </c>
      <c r="J237" s="20">
        <v>0</v>
      </c>
      <c r="K237" s="9">
        <v>0</v>
      </c>
      <c r="L237" s="20">
        <v>121</v>
      </c>
      <c r="M237" s="9">
        <v>5.1336444633008065E-2</v>
      </c>
      <c r="N237" s="20">
        <v>58</v>
      </c>
      <c r="O237" s="9">
        <v>2.460755197284684E-2</v>
      </c>
      <c r="P237" s="20">
        <v>23</v>
      </c>
      <c r="Q237" s="9">
        <v>9.7581671616461599E-3</v>
      </c>
    </row>
    <row r="238" spans="4:17" x14ac:dyDescent="0.25">
      <c r="D238" s="8" t="s">
        <v>480</v>
      </c>
      <c r="E238" s="20">
        <v>1400</v>
      </c>
      <c r="F238" s="20">
        <v>1279</v>
      </c>
      <c r="G238" s="9">
        <v>0.91357142857142859</v>
      </c>
      <c r="H238" s="20">
        <v>1229</v>
      </c>
      <c r="I238" s="9">
        <v>0.96090695856137609</v>
      </c>
      <c r="J238" s="20">
        <v>0</v>
      </c>
      <c r="K238" s="9">
        <v>0</v>
      </c>
      <c r="L238" s="20">
        <v>58</v>
      </c>
      <c r="M238" s="9">
        <v>4.534792806880375E-2</v>
      </c>
      <c r="N238" s="20">
        <v>37</v>
      </c>
      <c r="O238" s="9">
        <v>2.8928850664581705E-2</v>
      </c>
      <c r="P238" s="20">
        <v>14</v>
      </c>
      <c r="Q238" s="9">
        <v>1.0946051602814699E-2</v>
      </c>
    </row>
    <row r="239" spans="4:17" x14ac:dyDescent="0.25">
      <c r="D239" s="8" t="s">
        <v>484</v>
      </c>
      <c r="E239" s="20">
        <v>198</v>
      </c>
      <c r="F239" s="20">
        <v>172</v>
      </c>
      <c r="G239" s="9">
        <v>0.86868686868686873</v>
      </c>
      <c r="H239" s="20">
        <v>158</v>
      </c>
      <c r="I239" s="9">
        <v>0.91860465116279066</v>
      </c>
      <c r="J239" s="20">
        <v>0</v>
      </c>
      <c r="K239" s="9">
        <v>0</v>
      </c>
      <c r="L239" s="20">
        <v>7</v>
      </c>
      <c r="M239" s="9">
        <v>4.0697674418604654E-2</v>
      </c>
      <c r="N239" s="20">
        <v>13</v>
      </c>
      <c r="O239" s="9">
        <v>7.5581395348837205E-2</v>
      </c>
      <c r="P239" s="20">
        <v>4</v>
      </c>
      <c r="Q239" s="9">
        <v>2.3255813953488372E-2</v>
      </c>
    </row>
    <row r="240" spans="4:17" x14ac:dyDescent="0.25">
      <c r="D240" s="8" t="s">
        <v>636</v>
      </c>
      <c r="E240" s="20">
        <v>983</v>
      </c>
      <c r="F240" s="20">
        <v>906</v>
      </c>
      <c r="G240" s="9">
        <v>0.92166836215666326</v>
      </c>
      <c r="H240" s="20">
        <v>848</v>
      </c>
      <c r="I240" s="9">
        <v>0.9359823399558499</v>
      </c>
      <c r="J240" s="20">
        <v>0</v>
      </c>
      <c r="K240" s="9">
        <v>0</v>
      </c>
      <c r="L240" s="20">
        <v>56</v>
      </c>
      <c r="M240" s="9">
        <v>6.1810154525386317E-2</v>
      </c>
      <c r="N240" s="20">
        <v>8</v>
      </c>
      <c r="O240" s="9">
        <v>8.8300220750551876E-3</v>
      </c>
      <c r="P240" s="20">
        <v>5</v>
      </c>
      <c r="Q240" s="9">
        <v>5.5187637969094927E-3</v>
      </c>
    </row>
    <row r="241" spans="4:17" x14ac:dyDescent="0.25">
      <c r="D241" s="7" t="s">
        <v>474</v>
      </c>
      <c r="E241" s="20">
        <v>3526</v>
      </c>
      <c r="F241" s="20">
        <v>3155</v>
      </c>
      <c r="G241" s="9">
        <v>0.89478162223482705</v>
      </c>
      <c r="H241" s="20">
        <v>2869</v>
      </c>
      <c r="I241" s="9">
        <v>0.90935023771790813</v>
      </c>
      <c r="J241" s="20">
        <v>0</v>
      </c>
      <c r="K241" s="9">
        <v>0</v>
      </c>
      <c r="L241" s="20">
        <v>99</v>
      </c>
      <c r="M241" s="9">
        <v>3.1378763866877969E-2</v>
      </c>
      <c r="N241" s="20">
        <v>114</v>
      </c>
      <c r="O241" s="9">
        <v>3.613312202852615E-2</v>
      </c>
      <c r="P241" s="20">
        <v>80</v>
      </c>
      <c r="Q241" s="9">
        <v>2.5356576862123614E-2</v>
      </c>
    </row>
    <row r="242" spans="4:17" x14ac:dyDescent="0.25">
      <c r="D242" s="8" t="s">
        <v>722</v>
      </c>
      <c r="E242" s="20">
        <v>211</v>
      </c>
      <c r="F242" s="20">
        <v>188</v>
      </c>
      <c r="G242" s="9">
        <v>0.89099526066350709</v>
      </c>
      <c r="H242" s="20">
        <v>153</v>
      </c>
      <c r="I242" s="9">
        <v>0.81382978723404253</v>
      </c>
      <c r="J242" s="20">
        <v>0</v>
      </c>
      <c r="K242" s="9">
        <v>0</v>
      </c>
      <c r="L242" s="20">
        <v>12</v>
      </c>
      <c r="M242" s="9">
        <v>6.3829787234042548E-2</v>
      </c>
      <c r="N242" s="20">
        <v>7</v>
      </c>
      <c r="O242" s="9">
        <v>3.7234042553191488E-2</v>
      </c>
      <c r="P242" s="20">
        <v>0</v>
      </c>
      <c r="Q242" s="9">
        <v>0</v>
      </c>
    </row>
    <row r="243" spans="4:17" x14ac:dyDescent="0.25">
      <c r="D243" s="8" t="s">
        <v>475</v>
      </c>
      <c r="E243" s="20">
        <v>539</v>
      </c>
      <c r="F243" s="20">
        <v>492</v>
      </c>
      <c r="G243" s="9">
        <v>0.91280148423005569</v>
      </c>
      <c r="H243" s="20">
        <v>437</v>
      </c>
      <c r="I243" s="9">
        <v>0.88821138211382111</v>
      </c>
      <c r="J243" s="20">
        <v>0</v>
      </c>
      <c r="K243" s="9">
        <v>0</v>
      </c>
      <c r="L243" s="20">
        <v>9</v>
      </c>
      <c r="M243" s="9">
        <v>1.8292682926829267E-2</v>
      </c>
      <c r="N243" s="20">
        <v>30</v>
      </c>
      <c r="O243" s="9">
        <v>6.097560975609756E-2</v>
      </c>
      <c r="P243" s="20">
        <v>1</v>
      </c>
      <c r="Q243" s="9">
        <v>2.0325203252032522E-3</v>
      </c>
    </row>
    <row r="244" spans="4:17" x14ac:dyDescent="0.25">
      <c r="D244" s="8" t="s">
        <v>476</v>
      </c>
      <c r="E244" s="20">
        <v>500</v>
      </c>
      <c r="F244" s="20">
        <v>451</v>
      </c>
      <c r="G244" s="9">
        <v>0.90200000000000002</v>
      </c>
      <c r="H244" s="20">
        <v>421</v>
      </c>
      <c r="I244" s="9">
        <v>0.93348115299334811</v>
      </c>
      <c r="J244" s="20">
        <v>0</v>
      </c>
      <c r="K244" s="9">
        <v>0</v>
      </c>
      <c r="L244" s="20">
        <v>19</v>
      </c>
      <c r="M244" s="9">
        <v>4.2128603104212861E-2</v>
      </c>
      <c r="N244" s="20">
        <v>19</v>
      </c>
      <c r="O244" s="9">
        <v>4.2128603104212861E-2</v>
      </c>
      <c r="P244" s="20">
        <v>7</v>
      </c>
      <c r="Q244" s="9">
        <v>1.5521064301552107E-2</v>
      </c>
    </row>
    <row r="245" spans="4:17" x14ac:dyDescent="0.25">
      <c r="D245" s="8" t="s">
        <v>708</v>
      </c>
      <c r="E245" s="20">
        <v>399</v>
      </c>
      <c r="F245" s="20">
        <v>357</v>
      </c>
      <c r="G245" s="9">
        <v>0.89473684210526316</v>
      </c>
      <c r="H245" s="20">
        <v>336</v>
      </c>
      <c r="I245" s="9">
        <v>0.94117647058823528</v>
      </c>
      <c r="J245" s="20">
        <v>0</v>
      </c>
      <c r="K245" s="9">
        <v>0</v>
      </c>
      <c r="L245" s="20">
        <v>10</v>
      </c>
      <c r="M245" s="9">
        <v>2.8011204481792718E-2</v>
      </c>
      <c r="N245" s="20">
        <v>20</v>
      </c>
      <c r="O245" s="9">
        <v>5.6022408963585436E-2</v>
      </c>
      <c r="P245" s="20">
        <v>7</v>
      </c>
      <c r="Q245" s="9">
        <v>1.9607843137254902E-2</v>
      </c>
    </row>
    <row r="246" spans="4:17" x14ac:dyDescent="0.25">
      <c r="D246" s="8" t="s">
        <v>723</v>
      </c>
      <c r="E246" s="20">
        <v>338</v>
      </c>
      <c r="F246" s="20">
        <v>316</v>
      </c>
      <c r="G246" s="9">
        <v>0.9349112426035503</v>
      </c>
      <c r="H246" s="20">
        <v>285</v>
      </c>
      <c r="I246" s="9">
        <v>0.90189873417721522</v>
      </c>
      <c r="J246" s="20">
        <v>0</v>
      </c>
      <c r="K246" s="9">
        <v>0</v>
      </c>
      <c r="L246" s="20">
        <v>7</v>
      </c>
      <c r="M246" s="9">
        <v>2.2151898734177215E-2</v>
      </c>
      <c r="N246" s="20">
        <v>8</v>
      </c>
      <c r="O246" s="9">
        <v>2.5316455696202531E-2</v>
      </c>
      <c r="P246" s="20">
        <v>2</v>
      </c>
      <c r="Q246" s="9">
        <v>6.3291139240506328E-3</v>
      </c>
    </row>
    <row r="247" spans="4:17" x14ac:dyDescent="0.25">
      <c r="D247" s="8" t="s">
        <v>483</v>
      </c>
      <c r="E247" s="20">
        <v>300</v>
      </c>
      <c r="F247" s="20">
        <v>246</v>
      </c>
      <c r="G247" s="9">
        <v>0.82</v>
      </c>
      <c r="H247" s="20">
        <v>216</v>
      </c>
      <c r="I247" s="9">
        <v>0.87804878048780488</v>
      </c>
      <c r="J247" s="20"/>
      <c r="K247" s="9">
        <v>0</v>
      </c>
      <c r="L247" s="20">
        <v>5</v>
      </c>
      <c r="M247" s="9">
        <v>2.032520325203252E-2</v>
      </c>
      <c r="N247" s="20"/>
      <c r="O247" s="9">
        <v>0</v>
      </c>
      <c r="P247" s="20">
        <v>12</v>
      </c>
      <c r="Q247" s="9">
        <v>4.878048780487805E-2</v>
      </c>
    </row>
    <row r="248" spans="4:17" x14ac:dyDescent="0.25">
      <c r="D248" s="8" t="s">
        <v>490</v>
      </c>
      <c r="E248" s="20">
        <v>432</v>
      </c>
      <c r="F248" s="20">
        <v>399</v>
      </c>
      <c r="G248" s="9">
        <v>0.92361111111111116</v>
      </c>
      <c r="H248" s="20">
        <v>371</v>
      </c>
      <c r="I248" s="9">
        <v>0.92982456140350878</v>
      </c>
      <c r="J248" s="20">
        <v>0</v>
      </c>
      <c r="K248" s="9">
        <v>0</v>
      </c>
      <c r="L248" s="20">
        <v>13</v>
      </c>
      <c r="M248" s="9">
        <v>3.2581453634085211E-2</v>
      </c>
      <c r="N248" s="20">
        <v>6</v>
      </c>
      <c r="O248" s="9">
        <v>1.5037593984962405E-2</v>
      </c>
      <c r="P248" s="20">
        <v>5</v>
      </c>
      <c r="Q248" s="9">
        <v>1.2531328320802004E-2</v>
      </c>
    </row>
    <row r="249" spans="4:17" x14ac:dyDescent="0.25">
      <c r="D249" s="8" t="s">
        <v>724</v>
      </c>
      <c r="E249" s="20">
        <v>807</v>
      </c>
      <c r="F249" s="20">
        <v>706</v>
      </c>
      <c r="G249" s="9">
        <v>0.87484510532837667</v>
      </c>
      <c r="H249" s="20">
        <v>650</v>
      </c>
      <c r="I249" s="9">
        <v>0.92067988668555245</v>
      </c>
      <c r="J249" s="20">
        <v>0</v>
      </c>
      <c r="K249" s="9">
        <v>0</v>
      </c>
      <c r="L249" s="20">
        <v>24</v>
      </c>
      <c r="M249" s="9">
        <v>3.39943342776204E-2</v>
      </c>
      <c r="N249" s="20">
        <v>24</v>
      </c>
      <c r="O249" s="9">
        <v>3.39943342776204E-2</v>
      </c>
      <c r="P249" s="20">
        <v>46</v>
      </c>
      <c r="Q249" s="9">
        <v>6.5155807365439092E-2</v>
      </c>
    </row>
    <row r="250" spans="4:17" x14ac:dyDescent="0.25">
      <c r="D250" s="7" t="s">
        <v>473</v>
      </c>
      <c r="E250" s="20">
        <v>8116</v>
      </c>
      <c r="F250" s="20">
        <v>7640</v>
      </c>
      <c r="G250" s="9">
        <v>0.94135041892557914</v>
      </c>
      <c r="H250" s="20">
        <v>7371</v>
      </c>
      <c r="I250" s="9">
        <v>0.96479057591623041</v>
      </c>
      <c r="J250" s="20">
        <v>0</v>
      </c>
      <c r="K250" s="9">
        <v>0</v>
      </c>
      <c r="L250" s="20">
        <v>275</v>
      </c>
      <c r="M250" s="9">
        <v>3.5994764397905762E-2</v>
      </c>
      <c r="N250" s="20">
        <v>85</v>
      </c>
      <c r="O250" s="9">
        <v>1.112565445026178E-2</v>
      </c>
      <c r="P250" s="20">
        <v>39</v>
      </c>
      <c r="Q250" s="9">
        <v>5.1047120418848168E-3</v>
      </c>
    </row>
    <row r="251" spans="4:17" x14ac:dyDescent="0.25">
      <c r="D251" s="8" t="s">
        <v>625</v>
      </c>
      <c r="E251" s="20">
        <v>361</v>
      </c>
      <c r="F251" s="20">
        <v>329</v>
      </c>
      <c r="G251" s="9">
        <v>0.91135734072022156</v>
      </c>
      <c r="H251" s="20">
        <v>311</v>
      </c>
      <c r="I251" s="9">
        <v>0.94528875379939215</v>
      </c>
      <c r="J251" s="20">
        <v>0</v>
      </c>
      <c r="K251" s="9">
        <v>0</v>
      </c>
      <c r="L251" s="20">
        <v>19</v>
      </c>
      <c r="M251" s="9">
        <v>5.7750759878419454E-2</v>
      </c>
      <c r="N251" s="20">
        <v>7</v>
      </c>
      <c r="O251" s="9">
        <v>2.1276595744680851E-2</v>
      </c>
      <c r="P251" s="20">
        <v>2</v>
      </c>
      <c r="Q251" s="9">
        <v>6.0790273556231003E-3</v>
      </c>
    </row>
    <row r="252" spans="4:17" x14ac:dyDescent="0.25">
      <c r="D252" s="8" t="s">
        <v>627</v>
      </c>
      <c r="E252" s="20">
        <v>925</v>
      </c>
      <c r="F252" s="20">
        <v>858</v>
      </c>
      <c r="G252" s="9">
        <v>0.92756756756756753</v>
      </c>
      <c r="H252" s="20">
        <v>819</v>
      </c>
      <c r="I252" s="9">
        <v>0.95454545454545459</v>
      </c>
      <c r="J252" s="20">
        <v>0</v>
      </c>
      <c r="K252" s="9">
        <v>0</v>
      </c>
      <c r="L252" s="20">
        <v>44</v>
      </c>
      <c r="M252" s="9">
        <v>5.128205128205128E-2</v>
      </c>
      <c r="N252" s="20">
        <v>11</v>
      </c>
      <c r="O252" s="9">
        <v>1.282051282051282E-2</v>
      </c>
      <c r="P252" s="20">
        <v>3</v>
      </c>
      <c r="Q252" s="9">
        <v>3.4965034965034965E-3</v>
      </c>
    </row>
    <row r="253" spans="4:17" x14ac:dyDescent="0.25">
      <c r="D253" s="8" t="s">
        <v>630</v>
      </c>
      <c r="E253" s="20">
        <v>424</v>
      </c>
      <c r="F253" s="20">
        <v>399</v>
      </c>
      <c r="G253" s="9">
        <v>0.94103773584905659</v>
      </c>
      <c r="H253" s="20">
        <v>390</v>
      </c>
      <c r="I253" s="9">
        <v>0.97744360902255634</v>
      </c>
      <c r="J253" s="20">
        <v>0</v>
      </c>
      <c r="K253" s="9">
        <v>0</v>
      </c>
      <c r="L253" s="20">
        <v>19</v>
      </c>
      <c r="M253" s="9">
        <v>4.7619047619047616E-2</v>
      </c>
      <c r="N253" s="20">
        <v>2</v>
      </c>
      <c r="O253" s="9">
        <v>5.0125313283208017E-3</v>
      </c>
      <c r="P253" s="20">
        <v>1</v>
      </c>
      <c r="Q253" s="9">
        <v>2.5062656641604009E-3</v>
      </c>
    </row>
    <row r="254" spans="4:17" x14ac:dyDescent="0.25">
      <c r="D254" s="8" t="s">
        <v>481</v>
      </c>
      <c r="E254" s="20">
        <v>705</v>
      </c>
      <c r="F254" s="20">
        <v>672</v>
      </c>
      <c r="G254" s="9">
        <v>0.95319148936170217</v>
      </c>
      <c r="H254" s="20">
        <v>656</v>
      </c>
      <c r="I254" s="9">
        <v>0.97619047619047616</v>
      </c>
      <c r="J254" s="20">
        <v>0</v>
      </c>
      <c r="K254" s="9">
        <v>0</v>
      </c>
      <c r="L254" s="20">
        <v>27</v>
      </c>
      <c r="M254" s="9">
        <v>4.0178571428571432E-2</v>
      </c>
      <c r="N254" s="20">
        <v>0</v>
      </c>
      <c r="O254" s="9">
        <v>0</v>
      </c>
      <c r="P254" s="20">
        <v>1</v>
      </c>
      <c r="Q254" s="9">
        <v>1.488095238095238E-3</v>
      </c>
    </row>
    <row r="255" spans="4:17" x14ac:dyDescent="0.25">
      <c r="D255" s="8" t="s">
        <v>637</v>
      </c>
      <c r="E255" s="20">
        <v>377</v>
      </c>
      <c r="F255" s="20">
        <v>344</v>
      </c>
      <c r="G255" s="9">
        <v>0.91246684350132623</v>
      </c>
      <c r="H255" s="20">
        <v>326</v>
      </c>
      <c r="I255" s="9">
        <v>0.94767441860465118</v>
      </c>
      <c r="J255" s="20">
        <v>0</v>
      </c>
      <c r="K255" s="9">
        <v>0</v>
      </c>
      <c r="L255" s="20">
        <v>10</v>
      </c>
      <c r="M255" s="9">
        <v>2.9069767441860465E-2</v>
      </c>
      <c r="N255" s="20">
        <v>15</v>
      </c>
      <c r="O255" s="9">
        <v>4.3604651162790699E-2</v>
      </c>
      <c r="P255" s="20">
        <v>3</v>
      </c>
      <c r="Q255" s="9">
        <v>8.7209302325581394E-3</v>
      </c>
    </row>
    <row r="256" spans="4:17" x14ac:dyDescent="0.25">
      <c r="D256" s="8" t="s">
        <v>639</v>
      </c>
      <c r="E256" s="20">
        <v>1458</v>
      </c>
      <c r="F256" s="20">
        <v>1409</v>
      </c>
      <c r="G256" s="9">
        <v>0.96639231824417005</v>
      </c>
      <c r="H256" s="20">
        <v>1371</v>
      </c>
      <c r="I256" s="9">
        <v>0.97303051809794183</v>
      </c>
      <c r="J256" s="20">
        <v>0</v>
      </c>
      <c r="K256" s="9">
        <v>0</v>
      </c>
      <c r="L256" s="20">
        <v>31</v>
      </c>
      <c r="M256" s="9">
        <v>2.2001419446415899E-2</v>
      </c>
      <c r="N256" s="20">
        <v>4</v>
      </c>
      <c r="O256" s="9">
        <v>2.8388928317955998E-3</v>
      </c>
      <c r="P256" s="20">
        <v>3</v>
      </c>
      <c r="Q256" s="9">
        <v>2.1291696238466998E-3</v>
      </c>
    </row>
    <row r="257" spans="4:17" x14ac:dyDescent="0.25">
      <c r="D257" s="8" t="s">
        <v>640</v>
      </c>
      <c r="E257" s="20">
        <v>515</v>
      </c>
      <c r="F257" s="20">
        <v>477</v>
      </c>
      <c r="G257" s="9">
        <v>0.9262135922330097</v>
      </c>
      <c r="H257" s="20">
        <v>463</v>
      </c>
      <c r="I257" s="9">
        <v>0.97064989517819711</v>
      </c>
      <c r="J257" s="20">
        <v>0</v>
      </c>
      <c r="K257" s="9">
        <v>0</v>
      </c>
      <c r="L257" s="20">
        <v>20</v>
      </c>
      <c r="M257" s="9">
        <v>4.1928721174004195E-2</v>
      </c>
      <c r="N257" s="20">
        <v>13</v>
      </c>
      <c r="O257" s="9">
        <v>2.7253668763102725E-2</v>
      </c>
      <c r="P257" s="20">
        <v>0</v>
      </c>
      <c r="Q257" s="9">
        <v>0</v>
      </c>
    </row>
    <row r="258" spans="4:17" x14ac:dyDescent="0.25">
      <c r="D258" s="8" t="s">
        <v>491</v>
      </c>
      <c r="E258" s="20">
        <v>727</v>
      </c>
      <c r="F258" s="20">
        <v>685</v>
      </c>
      <c r="G258" s="9">
        <v>0.94222833562585973</v>
      </c>
      <c r="H258" s="20">
        <v>656</v>
      </c>
      <c r="I258" s="9">
        <v>0.95766423357664232</v>
      </c>
      <c r="J258" s="20">
        <v>0</v>
      </c>
      <c r="K258" s="9">
        <v>0</v>
      </c>
      <c r="L258" s="20">
        <v>17</v>
      </c>
      <c r="M258" s="9">
        <v>2.4817518248175182E-2</v>
      </c>
      <c r="N258" s="20">
        <v>13</v>
      </c>
      <c r="O258" s="9">
        <v>1.8978102189781021E-2</v>
      </c>
      <c r="P258" s="20">
        <v>5</v>
      </c>
      <c r="Q258" s="9">
        <v>7.2992700729927005E-3</v>
      </c>
    </row>
    <row r="259" spans="4:17" x14ac:dyDescent="0.25">
      <c r="D259" s="8" t="s">
        <v>641</v>
      </c>
      <c r="E259" s="20">
        <v>1023</v>
      </c>
      <c r="F259" s="20">
        <v>982</v>
      </c>
      <c r="G259" s="9">
        <v>0.95992179863147609</v>
      </c>
      <c r="H259" s="20">
        <v>951</v>
      </c>
      <c r="I259" s="9">
        <v>0.96843177189409368</v>
      </c>
      <c r="J259" s="20">
        <v>0</v>
      </c>
      <c r="K259" s="9">
        <v>0</v>
      </c>
      <c r="L259" s="20">
        <v>31</v>
      </c>
      <c r="M259" s="9">
        <v>3.1568228105906315E-2</v>
      </c>
      <c r="N259" s="20">
        <v>6</v>
      </c>
      <c r="O259" s="9">
        <v>6.1099796334012219E-3</v>
      </c>
      <c r="P259" s="20">
        <v>2</v>
      </c>
      <c r="Q259" s="9">
        <v>2.0366598778004071E-3</v>
      </c>
    </row>
    <row r="260" spans="4:17" x14ac:dyDescent="0.25">
      <c r="D260" s="8" t="s">
        <v>725</v>
      </c>
      <c r="E260" s="20">
        <v>970</v>
      </c>
      <c r="F260" s="20">
        <v>901</v>
      </c>
      <c r="G260" s="9">
        <v>0.92886597938144333</v>
      </c>
      <c r="H260" s="20">
        <v>869</v>
      </c>
      <c r="I260" s="9">
        <v>0.96448390677025531</v>
      </c>
      <c r="J260" s="20">
        <v>0</v>
      </c>
      <c r="K260" s="9">
        <v>0</v>
      </c>
      <c r="L260" s="20">
        <v>37</v>
      </c>
      <c r="M260" s="9">
        <v>4.1065482796892344E-2</v>
      </c>
      <c r="N260" s="20">
        <v>14</v>
      </c>
      <c r="O260" s="9">
        <v>1.5538290788013319E-2</v>
      </c>
      <c r="P260" s="20">
        <v>11</v>
      </c>
      <c r="Q260" s="9">
        <v>1.2208657047724751E-2</v>
      </c>
    </row>
    <row r="261" spans="4:17" x14ac:dyDescent="0.25">
      <c r="D261" s="8" t="s">
        <v>751</v>
      </c>
      <c r="E261" s="20">
        <v>631</v>
      </c>
      <c r="F261" s="20">
        <v>584</v>
      </c>
      <c r="G261" s="9">
        <v>0.92551505546751189</v>
      </c>
      <c r="H261" s="20">
        <v>559</v>
      </c>
      <c r="I261" s="9">
        <v>0.9571917808219178</v>
      </c>
      <c r="J261" s="20"/>
      <c r="K261" s="9">
        <v>0</v>
      </c>
      <c r="L261" s="20">
        <v>20</v>
      </c>
      <c r="M261" s="9">
        <v>3.4246575342465752E-2</v>
      </c>
      <c r="N261" s="20"/>
      <c r="O261" s="9">
        <v>0</v>
      </c>
      <c r="P261" s="20">
        <v>8</v>
      </c>
      <c r="Q261" s="9">
        <v>1.3698630136986301E-2</v>
      </c>
    </row>
    <row r="262" spans="4:17" x14ac:dyDescent="0.25">
      <c r="D262" s="6" t="s">
        <v>643</v>
      </c>
      <c r="E262" s="20">
        <v>10565</v>
      </c>
      <c r="F262" s="20">
        <v>9241</v>
      </c>
      <c r="G262" s="9">
        <v>0.87468054898248937</v>
      </c>
      <c r="H262" s="20">
        <v>7941</v>
      </c>
      <c r="I262" s="9">
        <v>0.859322584135916</v>
      </c>
      <c r="J262" s="20">
        <v>0</v>
      </c>
      <c r="K262" s="9">
        <v>0</v>
      </c>
      <c r="L262" s="20">
        <v>625</v>
      </c>
      <c r="M262" s="9">
        <v>6.7633373011578832E-2</v>
      </c>
      <c r="N262" s="20">
        <v>299</v>
      </c>
      <c r="O262" s="9">
        <v>3.2355805648739314E-2</v>
      </c>
      <c r="P262" s="20">
        <v>160</v>
      </c>
      <c r="Q262" s="9">
        <v>1.7314143490964183E-2</v>
      </c>
    </row>
    <row r="263" spans="4:17" x14ac:dyDescent="0.25">
      <c r="D263" s="7" t="s">
        <v>659</v>
      </c>
      <c r="E263" s="20">
        <v>1402</v>
      </c>
      <c r="F263" s="20">
        <v>1225</v>
      </c>
      <c r="G263" s="9">
        <v>0.87375178316690438</v>
      </c>
      <c r="H263" s="20">
        <v>1093</v>
      </c>
      <c r="I263" s="9">
        <v>0.89224489795918371</v>
      </c>
      <c r="J263" s="20">
        <v>0</v>
      </c>
      <c r="K263" s="9">
        <v>0</v>
      </c>
      <c r="L263" s="20">
        <v>117</v>
      </c>
      <c r="M263" s="9">
        <v>9.5510204081632646E-2</v>
      </c>
      <c r="N263" s="20">
        <v>19</v>
      </c>
      <c r="O263" s="9">
        <v>1.5510204081632653E-2</v>
      </c>
      <c r="P263" s="20">
        <v>15</v>
      </c>
      <c r="Q263" s="9">
        <v>1.2244897959183673E-2</v>
      </c>
    </row>
    <row r="264" spans="4:17" x14ac:dyDescent="0.25">
      <c r="D264" s="8" t="s">
        <v>660</v>
      </c>
      <c r="E264" s="20">
        <v>181</v>
      </c>
      <c r="F264" s="20">
        <v>157</v>
      </c>
      <c r="G264" s="9">
        <v>0.86740331491712708</v>
      </c>
      <c r="H264" s="20">
        <v>146</v>
      </c>
      <c r="I264" s="9">
        <v>0.92993630573248409</v>
      </c>
      <c r="J264" s="20">
        <v>0</v>
      </c>
      <c r="K264" s="9">
        <v>0</v>
      </c>
      <c r="L264" s="20">
        <v>16</v>
      </c>
      <c r="M264" s="9">
        <v>0.10191082802547771</v>
      </c>
      <c r="N264" s="20">
        <v>3</v>
      </c>
      <c r="O264" s="9">
        <v>1.9108280254777069E-2</v>
      </c>
      <c r="P264" s="20">
        <v>2</v>
      </c>
      <c r="Q264" s="9">
        <v>1.2738853503184714E-2</v>
      </c>
    </row>
    <row r="265" spans="4:17" x14ac:dyDescent="0.25">
      <c r="D265" s="8" t="s">
        <v>662</v>
      </c>
      <c r="E265" s="20">
        <v>224</v>
      </c>
      <c r="F265" s="20">
        <v>197</v>
      </c>
      <c r="G265" s="9">
        <v>0.8794642857142857</v>
      </c>
      <c r="H265" s="20">
        <v>171</v>
      </c>
      <c r="I265" s="9">
        <v>0.86802030456852797</v>
      </c>
      <c r="J265" s="20">
        <v>0</v>
      </c>
      <c r="K265" s="9">
        <v>0</v>
      </c>
      <c r="L265" s="20">
        <v>16</v>
      </c>
      <c r="M265" s="9">
        <v>8.1218274111675121E-2</v>
      </c>
      <c r="N265" s="20">
        <v>3</v>
      </c>
      <c r="O265" s="9">
        <v>1.5228426395939087E-2</v>
      </c>
      <c r="P265" s="20">
        <v>3</v>
      </c>
      <c r="Q265" s="9">
        <v>1.5228426395939087E-2</v>
      </c>
    </row>
    <row r="266" spans="4:17" x14ac:dyDescent="0.25">
      <c r="D266" s="8" t="s">
        <v>670</v>
      </c>
      <c r="E266" s="20">
        <v>163</v>
      </c>
      <c r="F266" s="20">
        <v>139</v>
      </c>
      <c r="G266" s="9">
        <v>0.85276073619631898</v>
      </c>
      <c r="H266" s="20">
        <v>122</v>
      </c>
      <c r="I266" s="9">
        <v>0.87769784172661869</v>
      </c>
      <c r="J266" s="20">
        <v>0</v>
      </c>
      <c r="K266" s="9">
        <v>0</v>
      </c>
      <c r="L266" s="20">
        <v>15</v>
      </c>
      <c r="M266" s="9">
        <v>0.1079136690647482</v>
      </c>
      <c r="N266" s="20">
        <v>2</v>
      </c>
      <c r="O266" s="9">
        <v>1.4388489208633094E-2</v>
      </c>
      <c r="P266" s="20">
        <v>2</v>
      </c>
      <c r="Q266" s="9">
        <v>1.4388489208633094E-2</v>
      </c>
    </row>
    <row r="267" spans="4:17" x14ac:dyDescent="0.25">
      <c r="D267" s="8" t="s">
        <v>675</v>
      </c>
      <c r="E267" s="20">
        <v>619</v>
      </c>
      <c r="F267" s="20">
        <v>545</v>
      </c>
      <c r="G267" s="9">
        <v>0.88045234248788373</v>
      </c>
      <c r="H267" s="20">
        <v>490</v>
      </c>
      <c r="I267" s="9">
        <v>0.8990825688073395</v>
      </c>
      <c r="J267" s="20">
        <v>0</v>
      </c>
      <c r="K267" s="9">
        <v>0</v>
      </c>
      <c r="L267" s="20">
        <v>55</v>
      </c>
      <c r="M267" s="9">
        <v>0.10091743119266056</v>
      </c>
      <c r="N267" s="20">
        <v>4</v>
      </c>
      <c r="O267" s="9">
        <v>7.3394495412844041E-3</v>
      </c>
      <c r="P267" s="20">
        <v>5</v>
      </c>
      <c r="Q267" s="9">
        <v>9.1743119266055051E-3</v>
      </c>
    </row>
    <row r="268" spans="4:17" x14ac:dyDescent="0.25">
      <c r="D268" s="8" t="s">
        <v>679</v>
      </c>
      <c r="E268" s="20">
        <v>215</v>
      </c>
      <c r="F268" s="20">
        <v>187</v>
      </c>
      <c r="G268" s="9">
        <v>0.86976744186046506</v>
      </c>
      <c r="H268" s="20">
        <v>164</v>
      </c>
      <c r="I268" s="9">
        <v>0.87700534759358284</v>
      </c>
      <c r="J268" s="20">
        <v>0</v>
      </c>
      <c r="K268" s="9">
        <v>0</v>
      </c>
      <c r="L268" s="20">
        <v>15</v>
      </c>
      <c r="M268" s="9">
        <v>8.0213903743315509E-2</v>
      </c>
      <c r="N268" s="20">
        <v>7</v>
      </c>
      <c r="O268" s="9">
        <v>3.7433155080213901E-2</v>
      </c>
      <c r="P268" s="20">
        <v>3</v>
      </c>
      <c r="Q268" s="9">
        <v>1.6042780748663103E-2</v>
      </c>
    </row>
    <row r="269" spans="4:17" x14ac:dyDescent="0.25">
      <c r="D269" s="7" t="s">
        <v>646</v>
      </c>
      <c r="E269" s="20">
        <v>1067</v>
      </c>
      <c r="F269" s="20">
        <v>939</v>
      </c>
      <c r="G269" s="9">
        <v>0.88003748828491102</v>
      </c>
      <c r="H269" s="20">
        <v>740</v>
      </c>
      <c r="I269" s="9">
        <v>0.7880724174653887</v>
      </c>
      <c r="J269" s="20">
        <v>0</v>
      </c>
      <c r="K269" s="9">
        <v>0</v>
      </c>
      <c r="L269" s="20">
        <v>71</v>
      </c>
      <c r="M269" s="9">
        <v>7.5612353567625135E-2</v>
      </c>
      <c r="N269" s="20">
        <v>13</v>
      </c>
      <c r="O269" s="9">
        <v>1.3844515441959531E-2</v>
      </c>
      <c r="P269" s="20">
        <v>16</v>
      </c>
      <c r="Q269" s="9">
        <v>1.7039403620873271E-2</v>
      </c>
    </row>
    <row r="270" spans="4:17" x14ac:dyDescent="0.25">
      <c r="D270" s="8" t="s">
        <v>647</v>
      </c>
      <c r="E270" s="20">
        <v>316</v>
      </c>
      <c r="F270" s="20">
        <v>273</v>
      </c>
      <c r="G270" s="9">
        <v>0.86392405063291144</v>
      </c>
      <c r="H270" s="20">
        <v>209</v>
      </c>
      <c r="I270" s="9">
        <v>0.76556776556776551</v>
      </c>
      <c r="J270" s="20">
        <v>0</v>
      </c>
      <c r="K270" s="9">
        <v>0</v>
      </c>
      <c r="L270" s="20">
        <v>25</v>
      </c>
      <c r="M270" s="9">
        <v>9.1575091575091569E-2</v>
      </c>
      <c r="N270" s="20">
        <v>3</v>
      </c>
      <c r="O270" s="9">
        <v>1.098901098901099E-2</v>
      </c>
      <c r="P270" s="20">
        <v>8</v>
      </c>
      <c r="Q270" s="9">
        <v>2.9304029304029304E-2</v>
      </c>
    </row>
    <row r="271" spans="4:17" x14ac:dyDescent="0.25">
      <c r="D271" s="8" t="s">
        <v>652</v>
      </c>
      <c r="E271" s="20">
        <v>315</v>
      </c>
      <c r="F271" s="20">
        <v>279</v>
      </c>
      <c r="G271" s="9">
        <v>0.88571428571428568</v>
      </c>
      <c r="H271" s="20">
        <v>220</v>
      </c>
      <c r="I271" s="9">
        <v>0.78853046594982079</v>
      </c>
      <c r="J271" s="20">
        <v>0</v>
      </c>
      <c r="K271" s="9">
        <v>0</v>
      </c>
      <c r="L271" s="20">
        <v>20</v>
      </c>
      <c r="M271" s="9">
        <v>7.1684587813620068E-2</v>
      </c>
      <c r="N271" s="20">
        <v>2</v>
      </c>
      <c r="O271" s="9">
        <v>7.1684587813620072E-3</v>
      </c>
      <c r="P271" s="20">
        <v>3</v>
      </c>
      <c r="Q271" s="9">
        <v>1.0752688172043012E-2</v>
      </c>
    </row>
    <row r="272" spans="4:17" x14ac:dyDescent="0.25">
      <c r="D272" s="8" t="s">
        <v>663</v>
      </c>
      <c r="E272" s="20">
        <v>12</v>
      </c>
      <c r="F272" s="20">
        <v>10</v>
      </c>
      <c r="G272" s="9">
        <v>0.83333333333333337</v>
      </c>
      <c r="H272" s="20">
        <v>7</v>
      </c>
      <c r="I272" s="9">
        <v>0.7</v>
      </c>
      <c r="J272" s="20">
        <v>0</v>
      </c>
      <c r="K272" s="9">
        <v>0</v>
      </c>
      <c r="L272" s="20">
        <v>0</v>
      </c>
      <c r="M272" s="9">
        <v>0</v>
      </c>
      <c r="N272" s="20">
        <v>1</v>
      </c>
      <c r="O272" s="9">
        <v>0.1</v>
      </c>
      <c r="P272" s="20">
        <v>0</v>
      </c>
      <c r="Q272" s="9">
        <v>0</v>
      </c>
    </row>
    <row r="273" spans="4:17" x14ac:dyDescent="0.25">
      <c r="D273" s="8" t="s">
        <v>671</v>
      </c>
      <c r="E273" s="20">
        <v>424</v>
      </c>
      <c r="F273" s="20">
        <v>377</v>
      </c>
      <c r="G273" s="9">
        <v>0.88915094339622647</v>
      </c>
      <c r="H273" s="20">
        <v>304</v>
      </c>
      <c r="I273" s="9">
        <v>0.80636604774535814</v>
      </c>
      <c r="J273" s="20">
        <v>0</v>
      </c>
      <c r="K273" s="9">
        <v>0</v>
      </c>
      <c r="L273" s="20">
        <v>26</v>
      </c>
      <c r="M273" s="9">
        <v>6.8965517241379309E-2</v>
      </c>
      <c r="N273" s="20">
        <v>7</v>
      </c>
      <c r="O273" s="9">
        <v>1.8567639257294429E-2</v>
      </c>
      <c r="P273" s="20">
        <v>5</v>
      </c>
      <c r="Q273" s="9">
        <v>1.3262599469496022E-2</v>
      </c>
    </row>
    <row r="274" spans="4:17" x14ac:dyDescent="0.25">
      <c r="D274" s="7" t="s">
        <v>648</v>
      </c>
      <c r="E274" s="20">
        <v>1452</v>
      </c>
      <c r="F274" s="20">
        <v>1238</v>
      </c>
      <c r="G274" s="9">
        <v>0.85261707988980717</v>
      </c>
      <c r="H274" s="20">
        <v>1102</v>
      </c>
      <c r="I274" s="9">
        <v>0.89014539579967689</v>
      </c>
      <c r="J274" s="20">
        <v>0</v>
      </c>
      <c r="K274" s="9">
        <v>0</v>
      </c>
      <c r="L274" s="20">
        <v>123</v>
      </c>
      <c r="M274" s="9">
        <v>9.9353796445880452E-2</v>
      </c>
      <c r="N274" s="20">
        <v>28</v>
      </c>
      <c r="O274" s="9">
        <v>2.2617124394184167E-2</v>
      </c>
      <c r="P274" s="20">
        <v>20</v>
      </c>
      <c r="Q274" s="9">
        <v>1.6155088852988692E-2</v>
      </c>
    </row>
    <row r="275" spans="4:17" x14ac:dyDescent="0.25">
      <c r="D275" s="8" t="s">
        <v>649</v>
      </c>
      <c r="E275" s="20">
        <v>440</v>
      </c>
      <c r="F275" s="20">
        <v>354</v>
      </c>
      <c r="G275" s="9">
        <v>0.80454545454545456</v>
      </c>
      <c r="H275" s="20">
        <v>301</v>
      </c>
      <c r="I275" s="9">
        <v>0.85028248587570621</v>
      </c>
      <c r="J275" s="20">
        <v>0</v>
      </c>
      <c r="K275" s="9">
        <v>0</v>
      </c>
      <c r="L275" s="20">
        <v>55</v>
      </c>
      <c r="M275" s="9">
        <v>0.15536723163841809</v>
      </c>
      <c r="N275" s="20">
        <v>1</v>
      </c>
      <c r="O275" s="9">
        <v>2.8248587570621469E-3</v>
      </c>
      <c r="P275" s="20">
        <v>9</v>
      </c>
      <c r="Q275" s="9">
        <v>2.5423728813559324E-2</v>
      </c>
    </row>
    <row r="276" spans="4:17" x14ac:dyDescent="0.25">
      <c r="D276" s="8" t="s">
        <v>655</v>
      </c>
      <c r="E276" s="20">
        <v>267</v>
      </c>
      <c r="F276" s="20">
        <v>235</v>
      </c>
      <c r="G276" s="9">
        <v>0.88014981273408244</v>
      </c>
      <c r="H276" s="20">
        <v>215</v>
      </c>
      <c r="I276" s="9">
        <v>0.91489361702127658</v>
      </c>
      <c r="J276" s="20">
        <v>0</v>
      </c>
      <c r="K276" s="9">
        <v>0</v>
      </c>
      <c r="L276" s="20">
        <v>12</v>
      </c>
      <c r="M276" s="9">
        <v>5.106382978723404E-2</v>
      </c>
      <c r="N276" s="20">
        <v>8</v>
      </c>
      <c r="O276" s="9">
        <v>3.4042553191489362E-2</v>
      </c>
      <c r="P276" s="20">
        <v>4</v>
      </c>
      <c r="Q276" s="9">
        <v>1.7021276595744681E-2</v>
      </c>
    </row>
    <row r="277" spans="4:17" x14ac:dyDescent="0.25">
      <c r="D277" s="8" t="s">
        <v>664</v>
      </c>
      <c r="E277" s="20">
        <v>561</v>
      </c>
      <c r="F277" s="20">
        <v>484</v>
      </c>
      <c r="G277" s="9">
        <v>0.86274509803921573</v>
      </c>
      <c r="H277" s="20">
        <v>441</v>
      </c>
      <c r="I277" s="9">
        <v>0.91115702479338845</v>
      </c>
      <c r="J277" s="20">
        <v>0</v>
      </c>
      <c r="K277" s="9">
        <v>0</v>
      </c>
      <c r="L277" s="20">
        <v>53</v>
      </c>
      <c r="M277" s="9">
        <v>0.10950413223140495</v>
      </c>
      <c r="N277" s="20">
        <v>8</v>
      </c>
      <c r="O277" s="9">
        <v>1.6528925619834711E-2</v>
      </c>
      <c r="P277" s="20">
        <v>7</v>
      </c>
      <c r="Q277" s="9">
        <v>1.4462809917355372E-2</v>
      </c>
    </row>
    <row r="278" spans="4:17" x14ac:dyDescent="0.25">
      <c r="D278" s="8" t="s">
        <v>665</v>
      </c>
      <c r="E278" s="20">
        <v>184</v>
      </c>
      <c r="F278" s="20">
        <v>165</v>
      </c>
      <c r="G278" s="9">
        <v>0.89673913043478259</v>
      </c>
      <c r="H278" s="20">
        <v>145</v>
      </c>
      <c r="I278" s="9">
        <v>0.87878787878787878</v>
      </c>
      <c r="J278" s="20">
        <v>0</v>
      </c>
      <c r="K278" s="9">
        <v>0</v>
      </c>
      <c r="L278" s="20">
        <v>3</v>
      </c>
      <c r="M278" s="9">
        <v>1.8181818181818181E-2</v>
      </c>
      <c r="N278" s="20">
        <v>11</v>
      </c>
      <c r="O278" s="9">
        <v>6.6666666666666666E-2</v>
      </c>
      <c r="P278" s="20">
        <v>0</v>
      </c>
      <c r="Q278" s="9">
        <v>0</v>
      </c>
    </row>
    <row r="279" spans="4:17" x14ac:dyDescent="0.25">
      <c r="D279" s="7" t="s">
        <v>668</v>
      </c>
      <c r="E279" s="20">
        <v>1392</v>
      </c>
      <c r="F279" s="20">
        <v>1217</v>
      </c>
      <c r="G279" s="9">
        <v>0.87428160919540232</v>
      </c>
      <c r="H279" s="20">
        <v>986</v>
      </c>
      <c r="I279" s="9">
        <v>0.8101889893179951</v>
      </c>
      <c r="J279" s="20">
        <v>0</v>
      </c>
      <c r="K279" s="9">
        <v>0</v>
      </c>
      <c r="L279" s="20">
        <v>73</v>
      </c>
      <c r="M279" s="9">
        <v>5.9983566146261297E-2</v>
      </c>
      <c r="N279" s="20">
        <v>52</v>
      </c>
      <c r="O279" s="9">
        <v>4.272801972062449E-2</v>
      </c>
      <c r="P279" s="20">
        <v>24</v>
      </c>
      <c r="Q279" s="9">
        <v>1.972062448644207E-2</v>
      </c>
    </row>
    <row r="280" spans="4:17" x14ac:dyDescent="0.25">
      <c r="D280" s="8" t="s">
        <v>669</v>
      </c>
      <c r="E280" s="20">
        <v>121</v>
      </c>
      <c r="F280" s="20">
        <v>104</v>
      </c>
      <c r="G280" s="9">
        <v>0.85950413223140498</v>
      </c>
      <c r="H280" s="20">
        <v>94</v>
      </c>
      <c r="I280" s="9">
        <v>0.90384615384615385</v>
      </c>
      <c r="J280" s="20">
        <v>0</v>
      </c>
      <c r="K280" s="9">
        <v>0</v>
      </c>
      <c r="L280" s="20">
        <v>9</v>
      </c>
      <c r="M280" s="9">
        <v>8.6538461538461536E-2</v>
      </c>
      <c r="N280" s="20">
        <v>4</v>
      </c>
      <c r="O280" s="9">
        <v>3.8461538461538464E-2</v>
      </c>
      <c r="P280" s="20">
        <v>1</v>
      </c>
      <c r="Q280" s="9">
        <v>9.6153846153846159E-3</v>
      </c>
    </row>
    <row r="281" spans="4:17" x14ac:dyDescent="0.25">
      <c r="D281" s="8" t="s">
        <v>672</v>
      </c>
      <c r="E281" s="20">
        <v>264</v>
      </c>
      <c r="F281" s="20">
        <v>231</v>
      </c>
      <c r="G281" s="9">
        <v>0.875</v>
      </c>
      <c r="H281" s="20">
        <v>163</v>
      </c>
      <c r="I281" s="9">
        <v>0.7056277056277056</v>
      </c>
      <c r="J281" s="20">
        <v>0</v>
      </c>
      <c r="K281" s="9">
        <v>0</v>
      </c>
      <c r="L281" s="20">
        <v>15</v>
      </c>
      <c r="M281" s="9">
        <v>6.4935064935064929E-2</v>
      </c>
      <c r="N281" s="20">
        <v>13</v>
      </c>
      <c r="O281" s="9">
        <v>5.627705627705628E-2</v>
      </c>
      <c r="P281" s="20">
        <v>2</v>
      </c>
      <c r="Q281" s="9">
        <v>8.658008658008658E-3</v>
      </c>
    </row>
    <row r="282" spans="4:17" x14ac:dyDescent="0.25">
      <c r="D282" s="8" t="s">
        <v>674</v>
      </c>
      <c r="E282" s="20">
        <v>324</v>
      </c>
      <c r="F282" s="20">
        <v>274</v>
      </c>
      <c r="G282" s="9">
        <v>0.84567901234567899</v>
      </c>
      <c r="H282" s="20">
        <v>217</v>
      </c>
      <c r="I282" s="9">
        <v>0.79197080291970801</v>
      </c>
      <c r="J282" s="20">
        <v>0</v>
      </c>
      <c r="K282" s="9">
        <v>0</v>
      </c>
      <c r="L282" s="20">
        <v>21</v>
      </c>
      <c r="M282" s="9">
        <v>7.6642335766423361E-2</v>
      </c>
      <c r="N282" s="20">
        <v>7</v>
      </c>
      <c r="O282" s="9">
        <v>2.5547445255474453E-2</v>
      </c>
      <c r="P282" s="20">
        <v>11</v>
      </c>
      <c r="Q282" s="9">
        <v>4.0145985401459854E-2</v>
      </c>
    </row>
    <row r="283" spans="4:17" x14ac:dyDescent="0.25">
      <c r="D283" s="8" t="s">
        <v>676</v>
      </c>
      <c r="E283" s="20">
        <v>99</v>
      </c>
      <c r="F283" s="20">
        <v>81</v>
      </c>
      <c r="G283" s="9">
        <v>0.81818181818181823</v>
      </c>
      <c r="H283" s="20">
        <v>68</v>
      </c>
      <c r="I283" s="9">
        <v>0.83950617283950613</v>
      </c>
      <c r="J283" s="20">
        <v>0</v>
      </c>
      <c r="K283" s="9">
        <v>0</v>
      </c>
      <c r="L283" s="20">
        <v>13</v>
      </c>
      <c r="M283" s="9">
        <v>0.16049382716049382</v>
      </c>
      <c r="N283" s="20">
        <v>3</v>
      </c>
      <c r="O283" s="9">
        <v>3.7037037037037035E-2</v>
      </c>
      <c r="P283" s="20">
        <v>1</v>
      </c>
      <c r="Q283" s="9">
        <v>1.2345679012345678E-2</v>
      </c>
    </row>
    <row r="284" spans="4:17" x14ac:dyDescent="0.25">
      <c r="D284" s="8" t="s">
        <v>681</v>
      </c>
      <c r="E284" s="20">
        <v>584</v>
      </c>
      <c r="F284" s="20">
        <v>527</v>
      </c>
      <c r="G284" s="9">
        <v>0.9023972602739726</v>
      </c>
      <c r="H284" s="20">
        <v>444</v>
      </c>
      <c r="I284" s="9">
        <v>0.8425047438330171</v>
      </c>
      <c r="J284" s="20">
        <v>0</v>
      </c>
      <c r="K284" s="9">
        <v>0</v>
      </c>
      <c r="L284" s="20">
        <v>15</v>
      </c>
      <c r="M284" s="9">
        <v>2.8462998102466792E-2</v>
      </c>
      <c r="N284" s="20">
        <v>25</v>
      </c>
      <c r="O284" s="9">
        <v>4.743833017077799E-2</v>
      </c>
      <c r="P284" s="20">
        <v>9</v>
      </c>
      <c r="Q284" s="9">
        <v>1.7077798861480076E-2</v>
      </c>
    </row>
    <row r="285" spans="4:17" x14ac:dyDescent="0.25">
      <c r="D285" s="7" t="s">
        <v>644</v>
      </c>
      <c r="E285" s="20">
        <v>1439</v>
      </c>
      <c r="F285" s="20">
        <v>1271</v>
      </c>
      <c r="G285" s="9">
        <v>0.88325225851285616</v>
      </c>
      <c r="H285" s="20">
        <v>1121</v>
      </c>
      <c r="I285" s="9">
        <v>0.88198269079464986</v>
      </c>
      <c r="J285" s="20">
        <v>0</v>
      </c>
      <c r="K285" s="9">
        <v>0</v>
      </c>
      <c r="L285" s="20">
        <v>59</v>
      </c>
      <c r="M285" s="9">
        <v>4.6420141620771044E-2</v>
      </c>
      <c r="N285" s="20">
        <v>57</v>
      </c>
      <c r="O285" s="9">
        <v>4.4846577498033044E-2</v>
      </c>
      <c r="P285" s="20">
        <v>19</v>
      </c>
      <c r="Q285" s="9">
        <v>1.4948859166011016E-2</v>
      </c>
    </row>
    <row r="286" spans="4:17" x14ac:dyDescent="0.25">
      <c r="D286" s="8" t="s">
        <v>645</v>
      </c>
      <c r="E286" s="20">
        <v>119</v>
      </c>
      <c r="F286" s="20">
        <v>103</v>
      </c>
      <c r="G286" s="9">
        <v>0.86554621848739499</v>
      </c>
      <c r="H286" s="20">
        <v>79</v>
      </c>
      <c r="I286" s="9">
        <v>0.76699029126213591</v>
      </c>
      <c r="J286" s="20">
        <v>0</v>
      </c>
      <c r="K286" s="9">
        <v>0</v>
      </c>
      <c r="L286" s="20">
        <v>7</v>
      </c>
      <c r="M286" s="9">
        <v>6.7961165048543687E-2</v>
      </c>
      <c r="N286" s="20">
        <v>0</v>
      </c>
      <c r="O286" s="9">
        <v>0</v>
      </c>
      <c r="P286" s="20">
        <v>8</v>
      </c>
      <c r="Q286" s="9">
        <v>7.7669902912621352E-2</v>
      </c>
    </row>
    <row r="287" spans="4:17" x14ac:dyDescent="0.25">
      <c r="D287" s="8" t="s">
        <v>726</v>
      </c>
      <c r="E287" s="20">
        <v>555</v>
      </c>
      <c r="F287" s="20">
        <v>480</v>
      </c>
      <c r="G287" s="9">
        <v>0.86486486486486491</v>
      </c>
      <c r="H287" s="20">
        <v>430</v>
      </c>
      <c r="I287" s="9">
        <v>0.89583333333333337</v>
      </c>
      <c r="J287" s="20">
        <v>0</v>
      </c>
      <c r="K287" s="9">
        <v>0</v>
      </c>
      <c r="L287" s="20">
        <v>15</v>
      </c>
      <c r="M287" s="9">
        <v>3.125E-2</v>
      </c>
      <c r="N287" s="20">
        <v>45</v>
      </c>
      <c r="O287" s="9">
        <v>9.375E-2</v>
      </c>
      <c r="P287" s="20">
        <v>5</v>
      </c>
      <c r="Q287" s="9">
        <v>1.0416666666666666E-2</v>
      </c>
    </row>
    <row r="288" spans="4:17" x14ac:dyDescent="0.25">
      <c r="D288" s="8" t="s">
        <v>658</v>
      </c>
      <c r="E288" s="20">
        <v>375</v>
      </c>
      <c r="F288" s="20">
        <v>335</v>
      </c>
      <c r="G288" s="9">
        <v>0.89333333333333331</v>
      </c>
      <c r="H288" s="20">
        <v>302</v>
      </c>
      <c r="I288" s="9">
        <v>0.90149253731343282</v>
      </c>
      <c r="J288" s="20">
        <v>0</v>
      </c>
      <c r="K288" s="9">
        <v>0</v>
      </c>
      <c r="L288" s="20">
        <v>17</v>
      </c>
      <c r="M288" s="9">
        <v>5.0746268656716415E-2</v>
      </c>
      <c r="N288" s="20">
        <v>2</v>
      </c>
      <c r="O288" s="9">
        <v>5.9701492537313433E-3</v>
      </c>
      <c r="P288" s="20">
        <v>4</v>
      </c>
      <c r="Q288" s="9">
        <v>1.1940298507462687E-2</v>
      </c>
    </row>
    <row r="289" spans="4:17" x14ac:dyDescent="0.25">
      <c r="D289" s="8" t="s">
        <v>667</v>
      </c>
      <c r="E289" s="20">
        <v>390</v>
      </c>
      <c r="F289" s="20">
        <v>353</v>
      </c>
      <c r="G289" s="9">
        <v>0.90512820512820513</v>
      </c>
      <c r="H289" s="20">
        <v>310</v>
      </c>
      <c r="I289" s="9">
        <v>0.87818696883852687</v>
      </c>
      <c r="J289" s="20">
        <v>0</v>
      </c>
      <c r="K289" s="9">
        <v>0</v>
      </c>
      <c r="L289" s="20">
        <v>20</v>
      </c>
      <c r="M289" s="9">
        <v>5.6657223796033995E-2</v>
      </c>
      <c r="N289" s="20">
        <v>10</v>
      </c>
      <c r="O289" s="9">
        <v>2.8328611898016998E-2</v>
      </c>
      <c r="P289" s="20">
        <v>2</v>
      </c>
      <c r="Q289" s="9">
        <v>5.6657223796033997E-3</v>
      </c>
    </row>
    <row r="290" spans="4:17" x14ac:dyDescent="0.25">
      <c r="D290" s="7" t="s">
        <v>650</v>
      </c>
      <c r="E290" s="20">
        <v>1417</v>
      </c>
      <c r="F290" s="20">
        <v>1246</v>
      </c>
      <c r="G290" s="9">
        <v>0.87932251235003533</v>
      </c>
      <c r="H290" s="20">
        <v>1100</v>
      </c>
      <c r="I290" s="9">
        <v>0.8828250401284109</v>
      </c>
      <c r="J290" s="20">
        <v>0</v>
      </c>
      <c r="K290" s="9">
        <v>0</v>
      </c>
      <c r="L290" s="20">
        <v>79</v>
      </c>
      <c r="M290" s="9">
        <v>6.3402889245585875E-2</v>
      </c>
      <c r="N290" s="20">
        <v>33</v>
      </c>
      <c r="O290" s="9">
        <v>2.6484751203852328E-2</v>
      </c>
      <c r="P290" s="20">
        <v>22</v>
      </c>
      <c r="Q290" s="9">
        <v>1.7656500802568219E-2</v>
      </c>
    </row>
    <row r="291" spans="4:17" x14ac:dyDescent="0.25">
      <c r="D291" s="8" t="s">
        <v>651</v>
      </c>
      <c r="E291" s="20">
        <v>433</v>
      </c>
      <c r="F291" s="20">
        <v>384</v>
      </c>
      <c r="G291" s="9">
        <v>0.88683602771362591</v>
      </c>
      <c r="H291" s="20">
        <v>336</v>
      </c>
      <c r="I291" s="9">
        <v>0.875</v>
      </c>
      <c r="J291" s="20">
        <v>0</v>
      </c>
      <c r="K291" s="9">
        <v>0</v>
      </c>
      <c r="L291" s="20">
        <v>15</v>
      </c>
      <c r="M291" s="9">
        <v>3.90625E-2</v>
      </c>
      <c r="N291" s="20">
        <v>12</v>
      </c>
      <c r="O291" s="9">
        <v>3.125E-2</v>
      </c>
      <c r="P291" s="20">
        <v>5</v>
      </c>
      <c r="Q291" s="9">
        <v>1.3020833333333334E-2</v>
      </c>
    </row>
    <row r="292" spans="4:17" x14ac:dyDescent="0.25">
      <c r="D292" s="8" t="s">
        <v>656</v>
      </c>
      <c r="E292" s="20">
        <v>283</v>
      </c>
      <c r="F292" s="20">
        <v>243</v>
      </c>
      <c r="G292" s="9">
        <v>0.85865724381625441</v>
      </c>
      <c r="H292" s="20">
        <v>213</v>
      </c>
      <c r="I292" s="9">
        <v>0.87654320987654322</v>
      </c>
      <c r="J292" s="20">
        <v>0</v>
      </c>
      <c r="K292" s="9">
        <v>0</v>
      </c>
      <c r="L292" s="20">
        <v>14</v>
      </c>
      <c r="M292" s="9">
        <v>5.7613168724279837E-2</v>
      </c>
      <c r="N292" s="20">
        <v>16</v>
      </c>
      <c r="O292" s="9">
        <v>6.584362139917696E-2</v>
      </c>
      <c r="P292" s="20">
        <v>5</v>
      </c>
      <c r="Q292" s="9">
        <v>2.0576131687242798E-2</v>
      </c>
    </row>
    <row r="293" spans="4:17" x14ac:dyDescent="0.25">
      <c r="D293" s="8" t="s">
        <v>677</v>
      </c>
      <c r="E293" s="20">
        <v>182</v>
      </c>
      <c r="F293" s="20">
        <v>147</v>
      </c>
      <c r="G293" s="9">
        <v>0.80769230769230771</v>
      </c>
      <c r="H293" s="20">
        <v>129</v>
      </c>
      <c r="I293" s="9">
        <v>0.87755102040816324</v>
      </c>
      <c r="J293" s="20">
        <v>0</v>
      </c>
      <c r="K293" s="9">
        <v>0</v>
      </c>
      <c r="L293" s="20">
        <v>27</v>
      </c>
      <c r="M293" s="9">
        <v>0.18367346938775511</v>
      </c>
      <c r="N293" s="20">
        <v>0</v>
      </c>
      <c r="O293" s="9">
        <v>0</v>
      </c>
      <c r="P293" s="20">
        <v>3</v>
      </c>
      <c r="Q293" s="9">
        <v>2.0408163265306121E-2</v>
      </c>
    </row>
    <row r="294" spans="4:17" x14ac:dyDescent="0.25">
      <c r="D294" s="8" t="s">
        <v>678</v>
      </c>
      <c r="E294" s="20">
        <v>519</v>
      </c>
      <c r="F294" s="20">
        <v>472</v>
      </c>
      <c r="G294" s="9">
        <v>0.90944123314065506</v>
      </c>
      <c r="H294" s="20">
        <v>422</v>
      </c>
      <c r="I294" s="9">
        <v>0.89406779661016944</v>
      </c>
      <c r="J294" s="20">
        <v>0</v>
      </c>
      <c r="K294" s="9">
        <v>0</v>
      </c>
      <c r="L294" s="20">
        <v>23</v>
      </c>
      <c r="M294" s="9">
        <v>4.8728813559322036E-2</v>
      </c>
      <c r="N294" s="20">
        <v>5</v>
      </c>
      <c r="O294" s="9">
        <v>1.059322033898305E-2</v>
      </c>
      <c r="P294" s="20">
        <v>9</v>
      </c>
      <c r="Q294" s="9">
        <v>1.9067796610169493E-2</v>
      </c>
    </row>
    <row r="295" spans="4:17" x14ac:dyDescent="0.25">
      <c r="D295" s="7" t="s">
        <v>653</v>
      </c>
      <c r="E295" s="20">
        <v>2396</v>
      </c>
      <c r="F295" s="20">
        <v>2105</v>
      </c>
      <c r="G295" s="9">
        <v>0.87854757929883143</v>
      </c>
      <c r="H295" s="20">
        <v>1799</v>
      </c>
      <c r="I295" s="9">
        <v>0.85463182897862233</v>
      </c>
      <c r="J295" s="20">
        <v>0</v>
      </c>
      <c r="K295" s="9">
        <v>0</v>
      </c>
      <c r="L295" s="20">
        <v>103</v>
      </c>
      <c r="M295" s="9">
        <v>4.8931116389548696E-2</v>
      </c>
      <c r="N295" s="20">
        <v>97</v>
      </c>
      <c r="O295" s="9">
        <v>4.6080760095011879E-2</v>
      </c>
      <c r="P295" s="20">
        <v>44</v>
      </c>
      <c r="Q295" s="9">
        <v>2.0902612826603325E-2</v>
      </c>
    </row>
    <row r="296" spans="4:17" x14ac:dyDescent="0.25">
      <c r="D296" s="8" t="s">
        <v>654</v>
      </c>
      <c r="E296" s="20">
        <v>396</v>
      </c>
      <c r="F296" s="20">
        <v>330</v>
      </c>
      <c r="G296" s="9">
        <v>0.83333333333333337</v>
      </c>
      <c r="H296" s="20">
        <v>272</v>
      </c>
      <c r="I296" s="9">
        <v>0.82424242424242422</v>
      </c>
      <c r="J296" s="20">
        <v>0</v>
      </c>
      <c r="K296" s="9">
        <v>0</v>
      </c>
      <c r="L296" s="20">
        <v>19</v>
      </c>
      <c r="M296" s="9">
        <v>5.7575757575757579E-2</v>
      </c>
      <c r="N296" s="20">
        <v>13</v>
      </c>
      <c r="O296" s="9">
        <v>3.9393939393939391E-2</v>
      </c>
      <c r="P296" s="20">
        <v>20</v>
      </c>
      <c r="Q296" s="9">
        <v>6.0606060606060608E-2</v>
      </c>
    </row>
    <row r="297" spans="4:17" x14ac:dyDescent="0.25">
      <c r="D297" s="8" t="s">
        <v>657</v>
      </c>
      <c r="E297" s="20">
        <v>440</v>
      </c>
      <c r="F297" s="20">
        <v>383</v>
      </c>
      <c r="G297" s="9">
        <v>0.87045454545454548</v>
      </c>
      <c r="H297" s="20">
        <v>289</v>
      </c>
      <c r="I297" s="9">
        <v>0.75456919060052219</v>
      </c>
      <c r="J297" s="20">
        <v>0</v>
      </c>
      <c r="K297" s="9">
        <v>0</v>
      </c>
      <c r="L297" s="20">
        <v>14</v>
      </c>
      <c r="M297" s="9">
        <v>3.6553524804177548E-2</v>
      </c>
      <c r="N297" s="20">
        <v>19</v>
      </c>
      <c r="O297" s="9">
        <v>4.960835509138381E-2</v>
      </c>
      <c r="P297" s="20">
        <v>12</v>
      </c>
      <c r="Q297" s="9">
        <v>3.1331592689295036E-2</v>
      </c>
    </row>
    <row r="298" spans="4:17" x14ac:dyDescent="0.25">
      <c r="D298" s="8" t="s">
        <v>661</v>
      </c>
      <c r="E298" s="20">
        <v>321</v>
      </c>
      <c r="F298" s="20">
        <v>282</v>
      </c>
      <c r="G298" s="9">
        <v>0.87850467289719625</v>
      </c>
      <c r="H298" s="20">
        <v>234</v>
      </c>
      <c r="I298" s="9">
        <v>0.82978723404255317</v>
      </c>
      <c r="J298" s="20">
        <v>0</v>
      </c>
      <c r="K298" s="9">
        <v>0</v>
      </c>
      <c r="L298" s="20">
        <v>5</v>
      </c>
      <c r="M298" s="9">
        <v>1.7730496453900711E-2</v>
      </c>
      <c r="N298" s="20">
        <v>25</v>
      </c>
      <c r="O298" s="9">
        <v>8.8652482269503549E-2</v>
      </c>
      <c r="P298" s="20">
        <v>4</v>
      </c>
      <c r="Q298" s="9">
        <v>1.4184397163120567E-2</v>
      </c>
    </row>
    <row r="299" spans="4:17" x14ac:dyDescent="0.25">
      <c r="D299" s="8" t="s">
        <v>666</v>
      </c>
      <c r="E299" s="20">
        <v>647</v>
      </c>
      <c r="F299" s="20">
        <v>576</v>
      </c>
      <c r="G299" s="9">
        <v>0.89026275115919629</v>
      </c>
      <c r="H299" s="20">
        <v>507</v>
      </c>
      <c r="I299" s="9">
        <v>0.88020833333333337</v>
      </c>
      <c r="J299" s="20">
        <v>0</v>
      </c>
      <c r="K299" s="9">
        <v>0</v>
      </c>
      <c r="L299" s="20">
        <v>26</v>
      </c>
      <c r="M299" s="9">
        <v>4.5138888888888888E-2</v>
      </c>
      <c r="N299" s="20">
        <v>30</v>
      </c>
      <c r="O299" s="9">
        <v>5.2083333333333336E-2</v>
      </c>
      <c r="P299" s="20">
        <v>4</v>
      </c>
      <c r="Q299" s="9">
        <v>6.9444444444444441E-3</v>
      </c>
    </row>
    <row r="300" spans="4:17" x14ac:dyDescent="0.25">
      <c r="D300" s="8" t="s">
        <v>673</v>
      </c>
      <c r="E300" s="20">
        <v>127</v>
      </c>
      <c r="F300" s="20">
        <v>121</v>
      </c>
      <c r="G300" s="9">
        <v>0.952755905511811</v>
      </c>
      <c r="H300" s="20">
        <v>114</v>
      </c>
      <c r="I300" s="9">
        <v>0.94214876033057848</v>
      </c>
      <c r="J300" s="20">
        <v>0</v>
      </c>
      <c r="K300" s="9">
        <v>0</v>
      </c>
      <c r="L300" s="20">
        <v>1</v>
      </c>
      <c r="M300" s="9">
        <v>8.2644628099173556E-3</v>
      </c>
      <c r="N300" s="20">
        <v>4</v>
      </c>
      <c r="O300" s="9">
        <v>3.3057851239669422E-2</v>
      </c>
      <c r="P300" s="20">
        <v>0</v>
      </c>
      <c r="Q300" s="9">
        <v>0</v>
      </c>
    </row>
    <row r="301" spans="4:17" x14ac:dyDescent="0.25">
      <c r="D301" s="8" t="s">
        <v>680</v>
      </c>
      <c r="E301" s="20">
        <v>465</v>
      </c>
      <c r="F301" s="20">
        <v>413</v>
      </c>
      <c r="G301" s="9">
        <v>0.8881720430107527</v>
      </c>
      <c r="H301" s="20">
        <v>383</v>
      </c>
      <c r="I301" s="9">
        <v>0.92736077481840196</v>
      </c>
      <c r="J301" s="20">
        <v>0</v>
      </c>
      <c r="K301" s="9">
        <v>0</v>
      </c>
      <c r="L301" s="20">
        <v>38</v>
      </c>
      <c r="M301" s="9">
        <v>9.2009685230024216E-2</v>
      </c>
      <c r="N301" s="20">
        <v>6</v>
      </c>
      <c r="O301" s="9">
        <v>1.4527845036319613E-2</v>
      </c>
      <c r="P301" s="20">
        <v>4</v>
      </c>
      <c r="Q301" s="9">
        <v>9.6852300242130755E-3</v>
      </c>
    </row>
    <row r="302" spans="4:17" x14ac:dyDescent="0.25">
      <c r="D302" s="6" t="s">
        <v>494</v>
      </c>
      <c r="E302" s="20">
        <v>18510</v>
      </c>
      <c r="F302" s="20">
        <v>16119</v>
      </c>
      <c r="G302" s="9">
        <v>0.8708265802269044</v>
      </c>
      <c r="H302" s="20">
        <v>14692</v>
      </c>
      <c r="I302" s="9">
        <v>0.9114709349215212</v>
      </c>
      <c r="J302" s="20">
        <v>1</v>
      </c>
      <c r="K302" s="9">
        <v>6.2038588001737081E-5</v>
      </c>
      <c r="L302" s="20">
        <v>924</v>
      </c>
      <c r="M302" s="9">
        <v>5.732365531360506E-2</v>
      </c>
      <c r="N302" s="20">
        <v>726</v>
      </c>
      <c r="O302" s="9">
        <v>4.5040014889261119E-2</v>
      </c>
      <c r="P302" s="20">
        <v>475</v>
      </c>
      <c r="Q302" s="9">
        <v>2.9468329300825113E-2</v>
      </c>
    </row>
    <row r="303" spans="4:17" x14ac:dyDescent="0.25">
      <c r="D303" s="7" t="s">
        <v>683</v>
      </c>
      <c r="E303" s="20">
        <v>2029</v>
      </c>
      <c r="F303" s="20">
        <v>1769</v>
      </c>
      <c r="G303" s="9">
        <v>0.87185805815672746</v>
      </c>
      <c r="H303" s="20">
        <v>1587</v>
      </c>
      <c r="I303" s="9">
        <v>0.89711701526286036</v>
      </c>
      <c r="J303" s="20">
        <v>0</v>
      </c>
      <c r="K303" s="9">
        <v>0</v>
      </c>
      <c r="L303" s="20">
        <v>179</v>
      </c>
      <c r="M303" s="9">
        <v>0.10118711136235162</v>
      </c>
      <c r="N303" s="20">
        <v>39</v>
      </c>
      <c r="O303" s="9">
        <v>2.2046353872244205E-2</v>
      </c>
      <c r="P303" s="20">
        <v>9</v>
      </c>
      <c r="Q303" s="9">
        <v>5.0876201243640479E-3</v>
      </c>
    </row>
    <row r="304" spans="4:17" x14ac:dyDescent="0.25">
      <c r="D304" s="8" t="s">
        <v>684</v>
      </c>
      <c r="E304" s="20">
        <v>522</v>
      </c>
      <c r="F304" s="20">
        <v>444</v>
      </c>
      <c r="G304" s="9">
        <v>0.85057471264367812</v>
      </c>
      <c r="H304" s="20">
        <v>386</v>
      </c>
      <c r="I304" s="9">
        <v>0.86936936936936937</v>
      </c>
      <c r="J304" s="20">
        <v>0</v>
      </c>
      <c r="K304" s="9">
        <v>0</v>
      </c>
      <c r="L304" s="20">
        <v>44</v>
      </c>
      <c r="M304" s="9">
        <v>9.90990990990991E-2</v>
      </c>
      <c r="N304" s="20">
        <v>25</v>
      </c>
      <c r="O304" s="9">
        <v>5.6306306306306307E-2</v>
      </c>
      <c r="P304" s="20">
        <v>3</v>
      </c>
      <c r="Q304" s="9">
        <v>6.7567567567567571E-3</v>
      </c>
    </row>
    <row r="305" spans="4:17" x14ac:dyDescent="0.25">
      <c r="D305" s="8" t="s">
        <v>709</v>
      </c>
      <c r="E305" s="20">
        <v>571</v>
      </c>
      <c r="F305" s="20">
        <v>514</v>
      </c>
      <c r="G305" s="9">
        <v>0.90017513134851135</v>
      </c>
      <c r="H305" s="20">
        <v>464</v>
      </c>
      <c r="I305" s="9">
        <v>0.90272373540856032</v>
      </c>
      <c r="J305" s="20">
        <v>0</v>
      </c>
      <c r="K305" s="9">
        <v>0</v>
      </c>
      <c r="L305" s="20">
        <v>32</v>
      </c>
      <c r="M305" s="9">
        <v>6.2256809338521402E-2</v>
      </c>
      <c r="N305" s="20">
        <v>10</v>
      </c>
      <c r="O305" s="9">
        <v>1.9455252918287938E-2</v>
      </c>
      <c r="P305" s="20">
        <v>4</v>
      </c>
      <c r="Q305" s="9">
        <v>7.7821011673151752E-3</v>
      </c>
    </row>
    <row r="306" spans="4:17" x14ac:dyDescent="0.25">
      <c r="D306" s="8" t="s">
        <v>710</v>
      </c>
      <c r="E306" s="20">
        <v>158</v>
      </c>
      <c r="F306" s="20">
        <v>125</v>
      </c>
      <c r="G306" s="9">
        <v>0.79113924050632911</v>
      </c>
      <c r="H306" s="20">
        <v>106</v>
      </c>
      <c r="I306" s="9">
        <v>0.84799999999999998</v>
      </c>
      <c r="J306" s="20">
        <v>0</v>
      </c>
      <c r="K306" s="9">
        <v>0</v>
      </c>
      <c r="L306" s="20">
        <v>27</v>
      </c>
      <c r="M306" s="9">
        <v>0.216</v>
      </c>
      <c r="N306" s="20">
        <v>1</v>
      </c>
      <c r="O306" s="9">
        <v>8.0000000000000002E-3</v>
      </c>
      <c r="P306" s="20">
        <v>2</v>
      </c>
      <c r="Q306" s="9">
        <v>1.6E-2</v>
      </c>
    </row>
    <row r="307" spans="4:17" x14ac:dyDescent="0.25">
      <c r="D307" s="8" t="s">
        <v>711</v>
      </c>
      <c r="E307" s="20">
        <v>256</v>
      </c>
      <c r="F307" s="20">
        <v>217</v>
      </c>
      <c r="G307" s="9">
        <v>0.84765625</v>
      </c>
      <c r="H307" s="20">
        <v>197</v>
      </c>
      <c r="I307" s="9">
        <v>0.90783410138248843</v>
      </c>
      <c r="J307" s="20">
        <v>0</v>
      </c>
      <c r="K307" s="9">
        <v>0</v>
      </c>
      <c r="L307" s="20">
        <v>33</v>
      </c>
      <c r="M307" s="9">
        <v>0.15207373271889402</v>
      </c>
      <c r="N307" s="20">
        <v>2</v>
      </c>
      <c r="O307" s="9">
        <v>9.2165898617511521E-3</v>
      </c>
      <c r="P307" s="20">
        <v>0</v>
      </c>
      <c r="Q307" s="9">
        <v>0</v>
      </c>
    </row>
    <row r="308" spans="4:17" x14ac:dyDescent="0.25">
      <c r="D308" s="8" t="s">
        <v>716</v>
      </c>
      <c r="E308" s="20">
        <v>522</v>
      </c>
      <c r="F308" s="20">
        <v>469</v>
      </c>
      <c r="G308" s="9">
        <v>0.8984674329501916</v>
      </c>
      <c r="H308" s="20">
        <v>434</v>
      </c>
      <c r="I308" s="9">
        <v>0.92537313432835822</v>
      </c>
      <c r="J308" s="20">
        <v>0</v>
      </c>
      <c r="K308" s="9">
        <v>0</v>
      </c>
      <c r="L308" s="20">
        <v>43</v>
      </c>
      <c r="M308" s="9">
        <v>9.1684434968017064E-2</v>
      </c>
      <c r="N308" s="20">
        <v>1</v>
      </c>
      <c r="O308" s="9">
        <v>2.1321961620469083E-3</v>
      </c>
      <c r="P308" s="20">
        <v>0</v>
      </c>
      <c r="Q308" s="9">
        <v>0</v>
      </c>
    </row>
    <row r="309" spans="4:17" x14ac:dyDescent="0.25">
      <c r="D309" s="7" t="s">
        <v>495</v>
      </c>
      <c r="E309" s="20">
        <v>5133</v>
      </c>
      <c r="F309" s="20">
        <v>4777</v>
      </c>
      <c r="G309" s="9">
        <v>0.93064484706799144</v>
      </c>
      <c r="H309" s="20">
        <v>4585</v>
      </c>
      <c r="I309" s="9">
        <v>0.95980741050868745</v>
      </c>
      <c r="J309" s="20">
        <v>0</v>
      </c>
      <c r="K309" s="9">
        <v>0</v>
      </c>
      <c r="L309" s="20">
        <v>198</v>
      </c>
      <c r="M309" s="9">
        <v>4.1448607912916054E-2</v>
      </c>
      <c r="N309" s="20">
        <v>45</v>
      </c>
      <c r="O309" s="9">
        <v>9.4201381620263765E-3</v>
      </c>
      <c r="P309" s="20">
        <v>69</v>
      </c>
      <c r="Q309" s="9">
        <v>1.4444211848440443E-2</v>
      </c>
    </row>
    <row r="310" spans="4:17" x14ac:dyDescent="0.25">
      <c r="D310" s="8" t="s">
        <v>496</v>
      </c>
      <c r="E310" s="20">
        <v>836</v>
      </c>
      <c r="F310" s="20">
        <v>781</v>
      </c>
      <c r="G310" s="9">
        <v>0.93421052631578949</v>
      </c>
      <c r="H310" s="20">
        <v>756</v>
      </c>
      <c r="I310" s="9">
        <v>0.96798975672215104</v>
      </c>
      <c r="J310" s="20">
        <v>0</v>
      </c>
      <c r="K310" s="9">
        <v>0</v>
      </c>
      <c r="L310" s="20">
        <v>34</v>
      </c>
      <c r="M310" s="9">
        <v>4.353393085787452E-2</v>
      </c>
      <c r="N310" s="20">
        <v>7</v>
      </c>
      <c r="O310" s="9">
        <v>8.9628681177976958E-3</v>
      </c>
      <c r="P310" s="20">
        <v>7</v>
      </c>
      <c r="Q310" s="9">
        <v>8.9628681177976958E-3</v>
      </c>
    </row>
    <row r="311" spans="4:17" x14ac:dyDescent="0.25">
      <c r="D311" s="8" t="s">
        <v>686</v>
      </c>
      <c r="E311" s="20">
        <v>1242</v>
      </c>
      <c r="F311" s="20">
        <v>1155</v>
      </c>
      <c r="G311" s="9">
        <v>0.92995169082125606</v>
      </c>
      <c r="H311" s="20">
        <v>1106</v>
      </c>
      <c r="I311" s="9">
        <v>0.95757575757575752</v>
      </c>
      <c r="J311" s="20">
        <v>0</v>
      </c>
      <c r="K311" s="9">
        <v>0</v>
      </c>
      <c r="L311" s="20">
        <v>54</v>
      </c>
      <c r="M311" s="9">
        <v>4.6753246753246755E-2</v>
      </c>
      <c r="N311" s="20">
        <v>21</v>
      </c>
      <c r="O311" s="9">
        <v>1.8181818181818181E-2</v>
      </c>
      <c r="P311" s="20">
        <v>0</v>
      </c>
      <c r="Q311" s="9">
        <v>0</v>
      </c>
    </row>
    <row r="312" spans="4:17" x14ac:dyDescent="0.25">
      <c r="D312" s="8" t="s">
        <v>756</v>
      </c>
      <c r="E312" s="20">
        <v>1495</v>
      </c>
      <c r="F312" s="20">
        <v>1400</v>
      </c>
      <c r="G312" s="9">
        <v>0.9364548494983278</v>
      </c>
      <c r="H312" s="20">
        <v>1340</v>
      </c>
      <c r="I312" s="9">
        <v>0.95714285714285718</v>
      </c>
      <c r="J312" s="20"/>
      <c r="K312" s="9">
        <v>0</v>
      </c>
      <c r="L312" s="20">
        <v>62</v>
      </c>
      <c r="M312" s="9">
        <v>4.4285714285714282E-2</v>
      </c>
      <c r="N312" s="20"/>
      <c r="O312" s="9">
        <v>0</v>
      </c>
      <c r="P312" s="20">
        <v>23</v>
      </c>
      <c r="Q312" s="9">
        <v>1.6428571428571428E-2</v>
      </c>
    </row>
    <row r="313" spans="4:17" x14ac:dyDescent="0.25">
      <c r="D313" s="8" t="s">
        <v>698</v>
      </c>
      <c r="E313" s="20">
        <v>599</v>
      </c>
      <c r="F313" s="20">
        <v>562</v>
      </c>
      <c r="G313" s="9">
        <v>0.93823038397328884</v>
      </c>
      <c r="H313" s="20">
        <v>531</v>
      </c>
      <c r="I313" s="9">
        <v>0.94483985765124556</v>
      </c>
      <c r="J313" s="20">
        <v>0</v>
      </c>
      <c r="K313" s="9">
        <v>0</v>
      </c>
      <c r="L313" s="20">
        <v>27</v>
      </c>
      <c r="M313" s="9">
        <v>4.8042704626334518E-2</v>
      </c>
      <c r="N313" s="20">
        <v>0</v>
      </c>
      <c r="O313" s="9">
        <v>0</v>
      </c>
      <c r="P313" s="20">
        <v>3</v>
      </c>
      <c r="Q313" s="9">
        <v>5.3380782918149468E-3</v>
      </c>
    </row>
    <row r="314" spans="4:17" x14ac:dyDescent="0.25">
      <c r="D314" s="8" t="s">
        <v>707</v>
      </c>
      <c r="E314" s="20">
        <v>961</v>
      </c>
      <c r="F314" s="20">
        <v>879</v>
      </c>
      <c r="G314" s="9">
        <v>0.91467221644120711</v>
      </c>
      <c r="H314" s="20">
        <v>852</v>
      </c>
      <c r="I314" s="9">
        <v>0.96928327645051193</v>
      </c>
      <c r="J314" s="20">
        <v>0</v>
      </c>
      <c r="K314" s="9">
        <v>0</v>
      </c>
      <c r="L314" s="20">
        <v>21</v>
      </c>
      <c r="M314" s="9">
        <v>2.3890784982935155E-2</v>
      </c>
      <c r="N314" s="20">
        <v>17</v>
      </c>
      <c r="O314" s="9">
        <v>1.9340159271899887E-2</v>
      </c>
      <c r="P314" s="20">
        <v>36</v>
      </c>
      <c r="Q314" s="9">
        <v>4.0955631399317405E-2</v>
      </c>
    </row>
    <row r="315" spans="4:17" x14ac:dyDescent="0.25">
      <c r="D315" s="7" t="s">
        <v>497</v>
      </c>
      <c r="E315" s="20">
        <v>3142</v>
      </c>
      <c r="F315" s="20">
        <v>2731</v>
      </c>
      <c r="G315" s="9">
        <v>0.86919159770846599</v>
      </c>
      <c r="H315" s="20">
        <v>2551</v>
      </c>
      <c r="I315" s="9">
        <v>0.9340900768949103</v>
      </c>
      <c r="J315" s="20">
        <v>0</v>
      </c>
      <c r="K315" s="9">
        <v>0</v>
      </c>
      <c r="L315" s="20">
        <v>157</v>
      </c>
      <c r="M315" s="9">
        <v>5.7488099597217138E-2</v>
      </c>
      <c r="N315" s="20">
        <v>91</v>
      </c>
      <c r="O315" s="9">
        <v>3.3321127792017576E-2</v>
      </c>
      <c r="P315" s="20">
        <v>125</v>
      </c>
      <c r="Q315" s="9">
        <v>4.5770779934090074E-2</v>
      </c>
    </row>
    <row r="316" spans="4:17" x14ac:dyDescent="0.25">
      <c r="D316" s="8" t="s">
        <v>685</v>
      </c>
      <c r="E316" s="20">
        <v>405</v>
      </c>
      <c r="F316" s="20">
        <v>359</v>
      </c>
      <c r="G316" s="9">
        <v>0.88641975308641974</v>
      </c>
      <c r="H316" s="20">
        <v>335</v>
      </c>
      <c r="I316" s="9">
        <v>0.93314763231197773</v>
      </c>
      <c r="J316" s="20">
        <v>0</v>
      </c>
      <c r="K316" s="9">
        <v>0</v>
      </c>
      <c r="L316" s="20">
        <v>28</v>
      </c>
      <c r="M316" s="9">
        <v>7.7994428969359333E-2</v>
      </c>
      <c r="N316" s="20">
        <v>3</v>
      </c>
      <c r="O316" s="9">
        <v>8.356545961002786E-3</v>
      </c>
      <c r="P316" s="20">
        <v>5</v>
      </c>
      <c r="Q316" s="9">
        <v>1.3927576601671309E-2</v>
      </c>
    </row>
    <row r="317" spans="4:17" x14ac:dyDescent="0.25">
      <c r="D317" s="8" t="s">
        <v>712</v>
      </c>
      <c r="E317" s="20">
        <v>233</v>
      </c>
      <c r="F317" s="20">
        <v>196</v>
      </c>
      <c r="G317" s="9">
        <v>0.84120171673819744</v>
      </c>
      <c r="H317" s="20">
        <v>173</v>
      </c>
      <c r="I317" s="9">
        <v>0.88265306122448983</v>
      </c>
      <c r="J317" s="20">
        <v>0</v>
      </c>
      <c r="K317" s="9">
        <v>0</v>
      </c>
      <c r="L317" s="20">
        <v>28</v>
      </c>
      <c r="M317" s="9">
        <v>0.14285714285714285</v>
      </c>
      <c r="N317" s="20">
        <v>5</v>
      </c>
      <c r="O317" s="9">
        <v>2.5510204081632654E-2</v>
      </c>
      <c r="P317" s="20">
        <v>2</v>
      </c>
      <c r="Q317" s="9">
        <v>1.020408163265306E-2</v>
      </c>
    </row>
    <row r="318" spans="4:17" x14ac:dyDescent="0.25">
      <c r="D318" s="8" t="s">
        <v>755</v>
      </c>
      <c r="E318" s="20">
        <v>421</v>
      </c>
      <c r="F318" s="20">
        <v>363</v>
      </c>
      <c r="G318" s="9">
        <v>0.86223277909738716</v>
      </c>
      <c r="H318" s="20">
        <v>331</v>
      </c>
      <c r="I318" s="9">
        <v>0.91184573002754821</v>
      </c>
      <c r="J318" s="20"/>
      <c r="K318" s="9">
        <v>0</v>
      </c>
      <c r="L318" s="20">
        <v>10</v>
      </c>
      <c r="M318" s="9">
        <v>2.7548209366391185E-2</v>
      </c>
      <c r="N318" s="20">
        <v>3</v>
      </c>
      <c r="O318" s="9">
        <v>8.2644628099173556E-3</v>
      </c>
      <c r="P318" s="20">
        <v>41</v>
      </c>
      <c r="Q318" s="9">
        <v>0.11294765840220386</v>
      </c>
    </row>
    <row r="319" spans="4:17" x14ac:dyDescent="0.25">
      <c r="D319" s="8" t="s">
        <v>693</v>
      </c>
      <c r="E319" s="20">
        <v>473</v>
      </c>
      <c r="F319" s="20">
        <v>436</v>
      </c>
      <c r="G319" s="9">
        <v>0.92177589852008457</v>
      </c>
      <c r="H319" s="20">
        <v>424</v>
      </c>
      <c r="I319" s="9">
        <v>0.97247706422018354</v>
      </c>
      <c r="J319" s="20">
        <v>0</v>
      </c>
      <c r="K319" s="9">
        <v>0</v>
      </c>
      <c r="L319" s="20">
        <v>19</v>
      </c>
      <c r="M319" s="9">
        <v>4.3577981651376149E-2</v>
      </c>
      <c r="N319" s="20">
        <v>11</v>
      </c>
      <c r="O319" s="9">
        <v>2.5229357798165139E-2</v>
      </c>
      <c r="P319" s="20">
        <v>6</v>
      </c>
      <c r="Q319" s="9">
        <v>1.3761467889908258E-2</v>
      </c>
    </row>
    <row r="320" spans="4:17" x14ac:dyDescent="0.25">
      <c r="D320" s="8" t="s">
        <v>695</v>
      </c>
      <c r="E320" s="20">
        <v>716</v>
      </c>
      <c r="F320" s="20">
        <v>592</v>
      </c>
      <c r="G320" s="9">
        <v>0.82681564245810057</v>
      </c>
      <c r="H320" s="20">
        <v>558</v>
      </c>
      <c r="I320" s="9">
        <v>0.94256756756756754</v>
      </c>
      <c r="J320" s="20">
        <v>0</v>
      </c>
      <c r="K320" s="9">
        <v>0</v>
      </c>
      <c r="L320" s="20">
        <v>49</v>
      </c>
      <c r="M320" s="9">
        <v>8.2770270270270271E-2</v>
      </c>
      <c r="N320" s="20">
        <v>39</v>
      </c>
      <c r="O320" s="9">
        <v>6.5878378378378372E-2</v>
      </c>
      <c r="P320" s="20">
        <v>24</v>
      </c>
      <c r="Q320" s="9">
        <v>4.0540540540540543E-2</v>
      </c>
    </row>
    <row r="321" spans="4:17" x14ac:dyDescent="0.25">
      <c r="D321" s="8" t="s">
        <v>714</v>
      </c>
      <c r="E321" s="20">
        <v>342</v>
      </c>
      <c r="F321" s="20">
        <v>293</v>
      </c>
      <c r="G321" s="9">
        <v>0.85672514619883045</v>
      </c>
      <c r="H321" s="20">
        <v>259</v>
      </c>
      <c r="I321" s="9">
        <v>0.88395904436860073</v>
      </c>
      <c r="J321" s="20">
        <v>0</v>
      </c>
      <c r="K321" s="9">
        <v>0</v>
      </c>
      <c r="L321" s="20">
        <v>9</v>
      </c>
      <c r="M321" s="9">
        <v>3.0716723549488054E-2</v>
      </c>
      <c r="N321" s="20">
        <v>11</v>
      </c>
      <c r="O321" s="9">
        <v>3.7542662116040959E-2</v>
      </c>
      <c r="P321" s="20">
        <v>24</v>
      </c>
      <c r="Q321" s="9">
        <v>8.191126279863481E-2</v>
      </c>
    </row>
    <row r="322" spans="4:17" x14ac:dyDescent="0.25">
      <c r="D322" s="8" t="s">
        <v>715</v>
      </c>
      <c r="E322" s="20">
        <v>144</v>
      </c>
      <c r="F322" s="20">
        <v>136</v>
      </c>
      <c r="G322" s="9">
        <v>0.94444444444444442</v>
      </c>
      <c r="H322" s="20">
        <v>133</v>
      </c>
      <c r="I322" s="9">
        <v>0.9779411764705882</v>
      </c>
      <c r="J322" s="20">
        <v>0</v>
      </c>
      <c r="K322" s="9">
        <v>0</v>
      </c>
      <c r="L322" s="20">
        <v>7</v>
      </c>
      <c r="M322" s="9">
        <v>5.1470588235294115E-2</v>
      </c>
      <c r="N322" s="20">
        <v>1</v>
      </c>
      <c r="O322" s="9">
        <v>7.3529411764705881E-3</v>
      </c>
      <c r="P322" s="20">
        <v>0</v>
      </c>
      <c r="Q322" s="9">
        <v>0</v>
      </c>
    </row>
    <row r="323" spans="4:17" x14ac:dyDescent="0.25">
      <c r="D323" s="8" t="s">
        <v>759</v>
      </c>
      <c r="E323" s="20">
        <v>408</v>
      </c>
      <c r="F323" s="20">
        <v>356</v>
      </c>
      <c r="G323" s="9">
        <v>0.87254901960784315</v>
      </c>
      <c r="H323" s="20">
        <v>338</v>
      </c>
      <c r="I323" s="9">
        <v>0.949438202247191</v>
      </c>
      <c r="J323" s="20"/>
      <c r="K323" s="9">
        <v>0</v>
      </c>
      <c r="L323" s="20">
        <v>7</v>
      </c>
      <c r="M323" s="9">
        <v>1.9662921348314606E-2</v>
      </c>
      <c r="N323" s="20">
        <v>18</v>
      </c>
      <c r="O323" s="9">
        <v>5.0561797752808987E-2</v>
      </c>
      <c r="P323" s="20">
        <v>23</v>
      </c>
      <c r="Q323" s="9">
        <v>6.4606741573033713E-2</v>
      </c>
    </row>
    <row r="324" spans="4:17" x14ac:dyDescent="0.25">
      <c r="D324" s="7" t="s">
        <v>499</v>
      </c>
      <c r="E324" s="20">
        <v>3254</v>
      </c>
      <c r="F324" s="20">
        <v>2649</v>
      </c>
      <c r="G324" s="9">
        <v>0.81407498463429628</v>
      </c>
      <c r="H324" s="20">
        <v>2356</v>
      </c>
      <c r="I324" s="9">
        <v>0.88939222348055869</v>
      </c>
      <c r="J324" s="20">
        <v>0</v>
      </c>
      <c r="K324" s="9">
        <v>0</v>
      </c>
      <c r="L324" s="20">
        <v>166</v>
      </c>
      <c r="M324" s="9">
        <v>6.2665156662891658E-2</v>
      </c>
      <c r="N324" s="20">
        <v>246</v>
      </c>
      <c r="O324" s="9">
        <v>9.2865232163080402E-2</v>
      </c>
      <c r="P324" s="20">
        <v>134</v>
      </c>
      <c r="Q324" s="9">
        <v>5.0585126462816155E-2</v>
      </c>
    </row>
    <row r="325" spans="4:17" x14ac:dyDescent="0.25">
      <c r="D325" s="8" t="s">
        <v>682</v>
      </c>
      <c r="E325" s="20">
        <v>395</v>
      </c>
      <c r="F325" s="20">
        <v>297</v>
      </c>
      <c r="G325" s="9">
        <v>0.7518987341772152</v>
      </c>
      <c r="H325" s="20">
        <v>254</v>
      </c>
      <c r="I325" s="9">
        <v>0.85521885521885521</v>
      </c>
      <c r="J325" s="20">
        <v>0</v>
      </c>
      <c r="K325" s="9">
        <v>0</v>
      </c>
      <c r="L325" s="20">
        <v>44</v>
      </c>
      <c r="M325" s="9">
        <v>0.14814814814814814</v>
      </c>
      <c r="N325" s="20">
        <v>34</v>
      </c>
      <c r="O325" s="9">
        <v>0.11447811447811448</v>
      </c>
      <c r="P325" s="20">
        <v>6</v>
      </c>
      <c r="Q325" s="9">
        <v>2.0202020202020204E-2</v>
      </c>
    </row>
    <row r="326" spans="4:17" x14ac:dyDescent="0.25">
      <c r="D326" s="8" t="s">
        <v>687</v>
      </c>
      <c r="E326" s="20">
        <v>244</v>
      </c>
      <c r="F326" s="20">
        <v>211</v>
      </c>
      <c r="G326" s="9">
        <v>0.86475409836065575</v>
      </c>
      <c r="H326" s="20">
        <v>177</v>
      </c>
      <c r="I326" s="9">
        <v>0.83886255924170616</v>
      </c>
      <c r="J326" s="20">
        <v>0</v>
      </c>
      <c r="K326" s="9">
        <v>0</v>
      </c>
      <c r="L326" s="20">
        <v>4</v>
      </c>
      <c r="M326" s="9">
        <v>1.8957345971563982E-2</v>
      </c>
      <c r="N326" s="20">
        <v>21</v>
      </c>
      <c r="O326" s="9">
        <v>9.9526066350710901E-2</v>
      </c>
      <c r="P326" s="20">
        <v>4</v>
      </c>
      <c r="Q326" s="9">
        <v>1.8957345971563982E-2</v>
      </c>
    </row>
    <row r="327" spans="4:17" x14ac:dyDescent="0.25">
      <c r="D327" s="8" t="s">
        <v>691</v>
      </c>
      <c r="E327" s="20">
        <v>186</v>
      </c>
      <c r="F327" s="20">
        <v>163</v>
      </c>
      <c r="G327" s="9">
        <v>0.87634408602150538</v>
      </c>
      <c r="H327" s="20">
        <v>150</v>
      </c>
      <c r="I327" s="9">
        <v>0.92024539877300615</v>
      </c>
      <c r="J327" s="20">
        <v>0</v>
      </c>
      <c r="K327" s="9">
        <v>0</v>
      </c>
      <c r="L327" s="20">
        <v>8</v>
      </c>
      <c r="M327" s="9">
        <v>4.9079754601226995E-2</v>
      </c>
      <c r="N327" s="20">
        <v>9</v>
      </c>
      <c r="O327" s="9">
        <v>5.5214723926380369E-2</v>
      </c>
      <c r="P327" s="20">
        <v>3</v>
      </c>
      <c r="Q327" s="9">
        <v>1.8404907975460124E-2</v>
      </c>
    </row>
    <row r="328" spans="4:17" x14ac:dyDescent="0.25">
      <c r="D328" s="8" t="s">
        <v>696</v>
      </c>
      <c r="E328" s="20">
        <v>471</v>
      </c>
      <c r="F328" s="20">
        <v>357</v>
      </c>
      <c r="G328" s="9">
        <v>0.7579617834394905</v>
      </c>
      <c r="H328" s="20">
        <v>303</v>
      </c>
      <c r="I328" s="9">
        <v>0.84873949579831931</v>
      </c>
      <c r="J328" s="20">
        <v>0</v>
      </c>
      <c r="K328" s="9">
        <v>0</v>
      </c>
      <c r="L328" s="20">
        <v>25</v>
      </c>
      <c r="M328" s="9">
        <v>7.0028011204481794E-2</v>
      </c>
      <c r="N328" s="20">
        <v>56</v>
      </c>
      <c r="O328" s="9">
        <v>0.15686274509803921</v>
      </c>
      <c r="P328" s="20">
        <v>26</v>
      </c>
      <c r="Q328" s="9">
        <v>7.2829131652661069E-2</v>
      </c>
    </row>
    <row r="329" spans="4:17" x14ac:dyDescent="0.25">
      <c r="D329" s="8" t="s">
        <v>703</v>
      </c>
      <c r="E329" s="20">
        <v>826</v>
      </c>
      <c r="F329" s="20">
        <v>713</v>
      </c>
      <c r="G329" s="9">
        <v>0.86319612590799033</v>
      </c>
      <c r="H329" s="20">
        <v>648</v>
      </c>
      <c r="I329" s="9">
        <v>0.90883590462833097</v>
      </c>
      <c r="J329" s="20">
        <v>0</v>
      </c>
      <c r="K329" s="9">
        <v>0</v>
      </c>
      <c r="L329" s="20">
        <v>58</v>
      </c>
      <c r="M329" s="9">
        <v>8.134642356241234E-2</v>
      </c>
      <c r="N329" s="20">
        <v>35</v>
      </c>
      <c r="O329" s="9">
        <v>4.9088359046283309E-2</v>
      </c>
      <c r="P329" s="20">
        <v>5</v>
      </c>
      <c r="Q329" s="9">
        <v>7.0126227208976155E-3</v>
      </c>
    </row>
    <row r="330" spans="4:17" x14ac:dyDescent="0.25">
      <c r="D330" s="8" t="s">
        <v>758</v>
      </c>
      <c r="E330" s="20">
        <v>786</v>
      </c>
      <c r="F330" s="20">
        <v>656</v>
      </c>
      <c r="G330" s="9">
        <v>0.83460559796437661</v>
      </c>
      <c r="H330" s="20">
        <v>599</v>
      </c>
      <c r="I330" s="9">
        <v>0.91310975609756095</v>
      </c>
      <c r="J330" s="20"/>
      <c r="K330" s="9">
        <v>0</v>
      </c>
      <c r="L330" s="20">
        <v>15</v>
      </c>
      <c r="M330" s="9">
        <v>2.2865853658536585E-2</v>
      </c>
      <c r="N330" s="20">
        <v>24</v>
      </c>
      <c r="O330" s="9">
        <v>3.6585365853658534E-2</v>
      </c>
      <c r="P330" s="20">
        <v>79</v>
      </c>
      <c r="Q330" s="9">
        <v>0.12042682926829268</v>
      </c>
    </row>
    <row r="331" spans="4:17" x14ac:dyDescent="0.25">
      <c r="D331" s="8" t="s">
        <v>706</v>
      </c>
      <c r="E331" s="20">
        <v>346</v>
      </c>
      <c r="F331" s="20">
        <v>252</v>
      </c>
      <c r="G331" s="9">
        <v>0.72832369942196529</v>
      </c>
      <c r="H331" s="20">
        <v>225</v>
      </c>
      <c r="I331" s="9">
        <v>0.8928571428571429</v>
      </c>
      <c r="J331" s="20">
        <v>0</v>
      </c>
      <c r="K331" s="9">
        <v>0</v>
      </c>
      <c r="L331" s="20">
        <v>12</v>
      </c>
      <c r="M331" s="9">
        <v>4.7619047619047616E-2</v>
      </c>
      <c r="N331" s="20">
        <v>67</v>
      </c>
      <c r="O331" s="9">
        <v>0.26587301587301587</v>
      </c>
      <c r="P331" s="20">
        <v>11</v>
      </c>
      <c r="Q331" s="9">
        <v>4.3650793650793648E-2</v>
      </c>
    </row>
    <row r="332" spans="4:17" x14ac:dyDescent="0.25">
      <c r="D332" s="7" t="s">
        <v>498</v>
      </c>
      <c r="E332" s="20">
        <v>1464</v>
      </c>
      <c r="F332" s="20">
        <v>1242</v>
      </c>
      <c r="G332" s="9">
        <v>0.84836065573770492</v>
      </c>
      <c r="H332" s="20">
        <v>1047</v>
      </c>
      <c r="I332" s="9">
        <v>0.84299516908212557</v>
      </c>
      <c r="J332" s="20">
        <v>0</v>
      </c>
      <c r="K332" s="9">
        <v>0</v>
      </c>
      <c r="L332" s="20">
        <v>81</v>
      </c>
      <c r="M332" s="9">
        <v>6.5217391304347824E-2</v>
      </c>
      <c r="N332" s="20">
        <v>79</v>
      </c>
      <c r="O332" s="9">
        <v>6.3607085346215786E-2</v>
      </c>
      <c r="P332" s="20">
        <v>28</v>
      </c>
      <c r="Q332" s="9">
        <v>2.2544283413848631E-2</v>
      </c>
    </row>
    <row r="333" spans="4:17" x14ac:dyDescent="0.25">
      <c r="D333" s="8" t="s">
        <v>757</v>
      </c>
      <c r="E333" s="20">
        <v>610</v>
      </c>
      <c r="F333" s="20">
        <v>524</v>
      </c>
      <c r="G333" s="9">
        <v>0.85901639344262293</v>
      </c>
      <c r="H333" s="20">
        <v>449</v>
      </c>
      <c r="I333" s="9">
        <v>0.85687022900763354</v>
      </c>
      <c r="J333" s="20"/>
      <c r="K333" s="9">
        <v>0</v>
      </c>
      <c r="L333" s="20">
        <v>32</v>
      </c>
      <c r="M333" s="9">
        <v>6.1068702290076333E-2</v>
      </c>
      <c r="N333" s="20">
        <v>35</v>
      </c>
      <c r="O333" s="9">
        <v>6.6793893129770993E-2</v>
      </c>
      <c r="P333" s="20">
        <v>6</v>
      </c>
      <c r="Q333" s="9">
        <v>1.1450381679389313E-2</v>
      </c>
    </row>
    <row r="334" spans="4:17" x14ac:dyDescent="0.25">
      <c r="D334" s="8" t="s">
        <v>701</v>
      </c>
      <c r="E334" s="20">
        <v>370</v>
      </c>
      <c r="F334" s="20">
        <v>320</v>
      </c>
      <c r="G334" s="9">
        <v>0.86486486486486491</v>
      </c>
      <c r="H334" s="20">
        <v>258</v>
      </c>
      <c r="I334" s="9">
        <v>0.80625000000000002</v>
      </c>
      <c r="J334" s="20">
        <v>0</v>
      </c>
      <c r="K334" s="9">
        <v>0</v>
      </c>
      <c r="L334" s="20">
        <v>29</v>
      </c>
      <c r="M334" s="9">
        <v>9.0624999999999997E-2</v>
      </c>
      <c r="N334" s="20">
        <v>4</v>
      </c>
      <c r="O334" s="9">
        <v>1.2500000000000001E-2</v>
      </c>
      <c r="P334" s="20">
        <v>7</v>
      </c>
      <c r="Q334" s="9">
        <v>2.1874999999999999E-2</v>
      </c>
    </row>
    <row r="335" spans="4:17" x14ac:dyDescent="0.25">
      <c r="D335" s="8" t="s">
        <v>500</v>
      </c>
      <c r="E335" s="20">
        <v>484</v>
      </c>
      <c r="F335" s="20">
        <v>398</v>
      </c>
      <c r="G335" s="9">
        <v>0.8223140495867769</v>
      </c>
      <c r="H335" s="20">
        <v>340</v>
      </c>
      <c r="I335" s="9">
        <v>0.85427135678391963</v>
      </c>
      <c r="J335" s="20">
        <v>0</v>
      </c>
      <c r="K335" s="9">
        <v>0</v>
      </c>
      <c r="L335" s="20">
        <v>20</v>
      </c>
      <c r="M335" s="9">
        <v>5.0251256281407038E-2</v>
      </c>
      <c r="N335" s="20">
        <v>40</v>
      </c>
      <c r="O335" s="9">
        <v>0.10050251256281408</v>
      </c>
      <c r="P335" s="20">
        <v>15</v>
      </c>
      <c r="Q335" s="9">
        <v>3.7688442211055273E-2</v>
      </c>
    </row>
    <row r="336" spans="4:17" x14ac:dyDescent="0.25">
      <c r="D336" s="7" t="s">
        <v>688</v>
      </c>
      <c r="E336" s="20">
        <v>1745</v>
      </c>
      <c r="F336" s="20">
        <v>1442</v>
      </c>
      <c r="G336" s="9">
        <v>0.82636103151862461</v>
      </c>
      <c r="H336" s="20">
        <v>1225</v>
      </c>
      <c r="I336" s="9">
        <v>0.84951456310679607</v>
      </c>
      <c r="J336" s="20">
        <v>1</v>
      </c>
      <c r="K336" s="9">
        <v>6.9348127600554787E-4</v>
      </c>
      <c r="L336" s="20">
        <v>71</v>
      </c>
      <c r="M336" s="9">
        <v>4.9237170596393896E-2</v>
      </c>
      <c r="N336" s="20">
        <v>157</v>
      </c>
      <c r="O336" s="9">
        <v>0.10887656033287101</v>
      </c>
      <c r="P336" s="20">
        <v>47</v>
      </c>
      <c r="Q336" s="9">
        <v>3.2593619972260748E-2</v>
      </c>
    </row>
    <row r="337" spans="4:17" x14ac:dyDescent="0.25">
      <c r="D337" s="8" t="s">
        <v>689</v>
      </c>
      <c r="E337" s="20">
        <v>376</v>
      </c>
      <c r="F337" s="20">
        <v>347</v>
      </c>
      <c r="G337" s="9">
        <v>0.9228723404255319</v>
      </c>
      <c r="H337" s="20">
        <v>299</v>
      </c>
      <c r="I337" s="9">
        <v>0.86167146974063402</v>
      </c>
      <c r="J337" s="20">
        <v>0</v>
      </c>
      <c r="K337" s="9">
        <v>0</v>
      </c>
      <c r="L337" s="20">
        <v>8</v>
      </c>
      <c r="M337" s="9">
        <v>2.3054755043227664E-2</v>
      </c>
      <c r="N337" s="20">
        <v>15</v>
      </c>
      <c r="O337" s="9">
        <v>4.3227665706051875E-2</v>
      </c>
      <c r="P337" s="20">
        <v>2</v>
      </c>
      <c r="Q337" s="9">
        <v>5.763688760806916E-3</v>
      </c>
    </row>
    <row r="338" spans="4:17" x14ac:dyDescent="0.25">
      <c r="D338" s="8" t="s">
        <v>692</v>
      </c>
      <c r="E338" s="20">
        <v>106</v>
      </c>
      <c r="F338" s="20">
        <v>90</v>
      </c>
      <c r="G338" s="9">
        <v>0.84905660377358494</v>
      </c>
      <c r="H338" s="20">
        <v>73</v>
      </c>
      <c r="I338" s="9">
        <v>0.81111111111111112</v>
      </c>
      <c r="J338" s="20">
        <v>0</v>
      </c>
      <c r="K338" s="9">
        <v>0</v>
      </c>
      <c r="L338" s="20">
        <v>8</v>
      </c>
      <c r="M338" s="9">
        <v>8.8888888888888892E-2</v>
      </c>
      <c r="N338" s="20">
        <v>7</v>
      </c>
      <c r="O338" s="9">
        <v>7.7777777777777779E-2</v>
      </c>
      <c r="P338" s="20">
        <v>0</v>
      </c>
      <c r="Q338" s="9">
        <v>0</v>
      </c>
    </row>
    <row r="339" spans="4:17" x14ac:dyDescent="0.25">
      <c r="D339" s="8" t="s">
        <v>694</v>
      </c>
      <c r="E339" s="20">
        <v>204</v>
      </c>
      <c r="F339" s="20">
        <v>182</v>
      </c>
      <c r="G339" s="9">
        <v>0.89215686274509809</v>
      </c>
      <c r="H339" s="20">
        <v>154</v>
      </c>
      <c r="I339" s="9">
        <v>0.84615384615384615</v>
      </c>
      <c r="J339" s="20">
        <v>0</v>
      </c>
      <c r="K339" s="9">
        <v>0</v>
      </c>
      <c r="L339" s="20">
        <v>15</v>
      </c>
      <c r="M339" s="9">
        <v>8.2417582417582416E-2</v>
      </c>
      <c r="N339" s="20">
        <v>5</v>
      </c>
      <c r="O339" s="9">
        <v>2.7472527472527472E-2</v>
      </c>
      <c r="P339" s="20">
        <v>0</v>
      </c>
      <c r="Q339" s="9">
        <v>0</v>
      </c>
    </row>
    <row r="340" spans="4:17" x14ac:dyDescent="0.25">
      <c r="D340" s="8" t="s">
        <v>697</v>
      </c>
      <c r="E340" s="20">
        <v>307</v>
      </c>
      <c r="F340" s="20">
        <v>247</v>
      </c>
      <c r="G340" s="9">
        <v>0.80456026058631924</v>
      </c>
      <c r="H340" s="20">
        <v>202</v>
      </c>
      <c r="I340" s="9">
        <v>0.81781376518218618</v>
      </c>
      <c r="J340" s="20">
        <v>0</v>
      </c>
      <c r="K340" s="9">
        <v>0</v>
      </c>
      <c r="L340" s="20">
        <v>13</v>
      </c>
      <c r="M340" s="9">
        <v>5.2631578947368418E-2</v>
      </c>
      <c r="N340" s="20">
        <v>30</v>
      </c>
      <c r="O340" s="9">
        <v>0.1214574898785425</v>
      </c>
      <c r="P340" s="20">
        <v>13</v>
      </c>
      <c r="Q340" s="9">
        <v>5.2631578947368418E-2</v>
      </c>
    </row>
    <row r="341" spans="4:17" x14ac:dyDescent="0.25">
      <c r="D341" s="8" t="s">
        <v>704</v>
      </c>
      <c r="E341" s="20">
        <v>599</v>
      </c>
      <c r="F341" s="20">
        <v>439</v>
      </c>
      <c r="G341" s="9">
        <v>0.73288814691151916</v>
      </c>
      <c r="H341" s="20">
        <v>368</v>
      </c>
      <c r="I341" s="9">
        <v>0.8382687927107062</v>
      </c>
      <c r="J341" s="20">
        <v>0</v>
      </c>
      <c r="K341" s="9">
        <v>0</v>
      </c>
      <c r="L341" s="20">
        <v>19</v>
      </c>
      <c r="M341" s="9">
        <v>4.328018223234624E-2</v>
      </c>
      <c r="N341" s="20">
        <v>96</v>
      </c>
      <c r="O341" s="9">
        <v>0.21867881548974943</v>
      </c>
      <c r="P341" s="20">
        <v>32</v>
      </c>
      <c r="Q341" s="9">
        <v>7.289293849658314E-2</v>
      </c>
    </row>
    <row r="342" spans="4:17" x14ac:dyDescent="0.25">
      <c r="D342" s="8" t="s">
        <v>705</v>
      </c>
      <c r="E342" s="20">
        <v>153</v>
      </c>
      <c r="F342" s="20">
        <v>137</v>
      </c>
      <c r="G342" s="9">
        <v>0.89542483660130723</v>
      </c>
      <c r="H342" s="20">
        <v>129</v>
      </c>
      <c r="I342" s="9">
        <v>0.94160583941605835</v>
      </c>
      <c r="J342" s="20">
        <v>1</v>
      </c>
      <c r="K342" s="9">
        <v>7.2992700729927005E-3</v>
      </c>
      <c r="L342" s="20">
        <v>8</v>
      </c>
      <c r="M342" s="9">
        <v>5.8394160583941604E-2</v>
      </c>
      <c r="N342" s="20">
        <v>4</v>
      </c>
      <c r="O342" s="9">
        <v>2.9197080291970802E-2</v>
      </c>
      <c r="P342" s="20">
        <v>0</v>
      </c>
      <c r="Q342" s="9">
        <v>0</v>
      </c>
    </row>
    <row r="343" spans="4:17" x14ac:dyDescent="0.25">
      <c r="D343" s="7" t="s">
        <v>690</v>
      </c>
      <c r="E343" s="20">
        <v>1743</v>
      </c>
      <c r="F343" s="20">
        <v>1509</v>
      </c>
      <c r="G343" s="9">
        <v>0.86574870912220314</v>
      </c>
      <c r="H343" s="20">
        <v>1341</v>
      </c>
      <c r="I343" s="9">
        <v>0.88866799204771374</v>
      </c>
      <c r="J343" s="20">
        <v>0</v>
      </c>
      <c r="K343" s="9">
        <v>0</v>
      </c>
      <c r="L343" s="20">
        <v>72</v>
      </c>
      <c r="M343" s="9">
        <v>4.7713717693836977E-2</v>
      </c>
      <c r="N343" s="20">
        <v>69</v>
      </c>
      <c r="O343" s="9">
        <v>4.5725646123260438E-2</v>
      </c>
      <c r="P343" s="20">
        <v>63</v>
      </c>
      <c r="Q343" s="9">
        <v>4.1749502982107355E-2</v>
      </c>
    </row>
    <row r="344" spans="4:17" x14ac:dyDescent="0.25">
      <c r="D344" s="8" t="s">
        <v>483</v>
      </c>
      <c r="E344" s="20">
        <v>428</v>
      </c>
      <c r="F344" s="20">
        <v>353</v>
      </c>
      <c r="G344" s="9">
        <v>0.82476635514018692</v>
      </c>
      <c r="H344" s="20">
        <v>324</v>
      </c>
      <c r="I344" s="9">
        <v>0.9178470254957507</v>
      </c>
      <c r="J344" s="20">
        <v>0</v>
      </c>
      <c r="K344" s="9">
        <v>0</v>
      </c>
      <c r="L344" s="20">
        <v>10</v>
      </c>
      <c r="M344" s="9">
        <v>2.8328611898016998E-2</v>
      </c>
      <c r="N344" s="20">
        <v>11</v>
      </c>
      <c r="O344" s="9">
        <v>3.1161473087818695E-2</v>
      </c>
      <c r="P344" s="20">
        <v>47</v>
      </c>
      <c r="Q344" s="9">
        <v>0.13314447592067988</v>
      </c>
    </row>
    <row r="345" spans="4:17" x14ac:dyDescent="0.25">
      <c r="D345" s="8" t="s">
        <v>713</v>
      </c>
      <c r="E345" s="20">
        <v>169</v>
      </c>
      <c r="F345" s="20">
        <v>143</v>
      </c>
      <c r="G345" s="9">
        <v>0.84615384615384615</v>
      </c>
      <c r="H345" s="20">
        <v>126</v>
      </c>
      <c r="I345" s="9">
        <v>0.88111888111888115</v>
      </c>
      <c r="J345" s="20">
        <v>0</v>
      </c>
      <c r="K345" s="9">
        <v>0</v>
      </c>
      <c r="L345" s="20">
        <v>14</v>
      </c>
      <c r="M345" s="9">
        <v>9.7902097902097904E-2</v>
      </c>
      <c r="N345" s="20">
        <v>4</v>
      </c>
      <c r="O345" s="9">
        <v>2.7972027972027972E-2</v>
      </c>
      <c r="P345" s="20">
        <v>6</v>
      </c>
      <c r="Q345" s="9">
        <v>4.195804195804196E-2</v>
      </c>
    </row>
    <row r="346" spans="4:17" x14ac:dyDescent="0.25">
      <c r="D346" s="8" t="s">
        <v>699</v>
      </c>
      <c r="E346" s="20">
        <v>317</v>
      </c>
      <c r="F346" s="20">
        <v>288</v>
      </c>
      <c r="G346" s="9">
        <v>0.90851735015772872</v>
      </c>
      <c r="H346" s="20">
        <v>246</v>
      </c>
      <c r="I346" s="9">
        <v>0.85416666666666663</v>
      </c>
      <c r="J346" s="20">
        <v>0</v>
      </c>
      <c r="K346" s="9">
        <v>0</v>
      </c>
      <c r="L346" s="20">
        <v>16</v>
      </c>
      <c r="M346" s="9">
        <v>5.5555555555555552E-2</v>
      </c>
      <c r="N346" s="20">
        <v>5</v>
      </c>
      <c r="O346" s="9">
        <v>1.7361111111111112E-2</v>
      </c>
      <c r="P346" s="20">
        <v>1</v>
      </c>
      <c r="Q346" s="9">
        <v>3.472222222222222E-3</v>
      </c>
    </row>
    <row r="347" spans="4:17" x14ac:dyDescent="0.25">
      <c r="D347" s="8" t="s">
        <v>700</v>
      </c>
      <c r="E347" s="20">
        <v>350</v>
      </c>
      <c r="F347" s="20">
        <v>308</v>
      </c>
      <c r="G347" s="9">
        <v>0.88</v>
      </c>
      <c r="H347" s="20">
        <v>273</v>
      </c>
      <c r="I347" s="9">
        <v>0.88636363636363635</v>
      </c>
      <c r="J347" s="20">
        <v>0</v>
      </c>
      <c r="K347" s="9">
        <v>0</v>
      </c>
      <c r="L347" s="20">
        <v>25</v>
      </c>
      <c r="M347" s="9">
        <v>8.1168831168831168E-2</v>
      </c>
      <c r="N347" s="20">
        <v>6</v>
      </c>
      <c r="O347" s="9">
        <v>1.948051948051948E-2</v>
      </c>
      <c r="P347" s="20">
        <v>6</v>
      </c>
      <c r="Q347" s="9">
        <v>1.948051948051948E-2</v>
      </c>
    </row>
    <row r="348" spans="4:17" x14ac:dyDescent="0.25">
      <c r="D348" s="8" t="s">
        <v>702</v>
      </c>
      <c r="E348" s="20">
        <v>479</v>
      </c>
      <c r="F348" s="20">
        <v>417</v>
      </c>
      <c r="G348" s="9">
        <v>0.87056367432150317</v>
      </c>
      <c r="H348" s="20">
        <v>372</v>
      </c>
      <c r="I348" s="9">
        <v>0.8920863309352518</v>
      </c>
      <c r="J348" s="20">
        <v>0</v>
      </c>
      <c r="K348" s="9">
        <v>0</v>
      </c>
      <c r="L348" s="20">
        <v>7</v>
      </c>
      <c r="M348" s="9">
        <v>1.6786570743405275E-2</v>
      </c>
      <c r="N348" s="20">
        <v>43</v>
      </c>
      <c r="O348" s="9">
        <v>0.10311750599520383</v>
      </c>
      <c r="P348" s="20">
        <v>3</v>
      </c>
      <c r="Q348" s="9">
        <v>7.1942446043165471E-3</v>
      </c>
    </row>
    <row r="349" spans="4:17" x14ac:dyDescent="0.25">
      <c r="D349" s="6" t="s">
        <v>208</v>
      </c>
      <c r="E349" s="20">
        <v>124614</v>
      </c>
      <c r="F349" s="20">
        <v>110973</v>
      </c>
      <c r="G349" s="9">
        <v>0.89053396889595071</v>
      </c>
      <c r="H349" s="20">
        <v>101725</v>
      </c>
      <c r="I349" s="9">
        <v>0.91666441386643593</v>
      </c>
      <c r="J349" s="20">
        <v>6</v>
      </c>
      <c r="K349" s="9">
        <v>5.4067205536481846E-5</v>
      </c>
      <c r="L349" s="20">
        <v>5886</v>
      </c>
      <c r="M349" s="9">
        <v>5.3039928631288695E-2</v>
      </c>
      <c r="N349" s="20">
        <v>3503</v>
      </c>
      <c r="O349" s="9">
        <v>3.1566236832382653E-2</v>
      </c>
      <c r="P349" s="20">
        <v>2331</v>
      </c>
      <c r="Q349" s="9">
        <v>2.1005109350923198E-2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activeCell="G1" sqref="G1"/>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257614</v>
      </c>
      <c r="F22" s="15">
        <f>GETPIVOTDATA("Sum of 04f Second Vaccination",$D$23)</f>
        <v>206097</v>
      </c>
      <c r="G22" s="16">
        <f>GETPIVOTDATA("Sum of 04f%",$D$23)</f>
        <v>0.80002251430434679</v>
      </c>
      <c r="H22" s="15">
        <f>GETPIVOTDATA("Sum of 04a Vaccinated (Booster)",$D$23)</f>
        <v>148383</v>
      </c>
      <c r="I22" s="16">
        <f>GETPIVOTDATA("Sum of 04a%",$D$23)</f>
        <v>0.71996681174398458</v>
      </c>
      <c r="J22" s="15">
        <f>GETPIVOTDATA("Sum of 04b Contraindicated (inc allergies, exclu vaccinated)",$D$23)</f>
        <v>7</v>
      </c>
      <c r="K22" s="16">
        <f>GETPIVOTDATA("Sum of 04b%",$D$23)</f>
        <v>3.3964589489415176E-5</v>
      </c>
      <c r="L22" s="15">
        <f>GETPIVOTDATA("Sum of 04c Declined (excl vaccinated or contraindicated)",$D$23)</f>
        <v>12590</v>
      </c>
      <c r="M22" s="16">
        <f>GETPIVOTDATA("Sum of 04c%",$D$23)</f>
        <v>6.1087740238819584E-2</v>
      </c>
      <c r="N22" s="15">
        <f>GETPIVOTDATA("Sum of 04d Invited no outcome (excl vac, contr, decl)",$D$23)</f>
        <v>25437</v>
      </c>
      <c r="O22" s="16">
        <f>GETPIVOTDATA("Sum of 04d%",$D$23)</f>
        <v>0.12342246612032198</v>
      </c>
      <c r="P22" s="15">
        <f>GETPIVOTDATA("Sum of 04e No contact coded [CALL]",$D$23)</f>
        <v>10248</v>
      </c>
      <c r="Q22" s="16">
        <f>GETPIVOTDATA("Sum of 04e%",$D$23)</f>
        <v>4.9724159012503821E-2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434</v>
      </c>
      <c r="E24" s="20">
        <v>34271</v>
      </c>
      <c r="F24" s="20">
        <v>26832</v>
      </c>
      <c r="G24" s="9">
        <v>0.78293601003764113</v>
      </c>
      <c r="H24" s="20">
        <v>18468</v>
      </c>
      <c r="I24" s="9">
        <v>0.68828264758497315</v>
      </c>
      <c r="J24" s="20">
        <v>3</v>
      </c>
      <c r="K24" s="9">
        <v>1.1180679785330948E-4</v>
      </c>
      <c r="L24" s="20">
        <v>946</v>
      </c>
      <c r="M24" s="9">
        <v>3.5256410256410256E-2</v>
      </c>
      <c r="N24" s="20">
        <v>2067</v>
      </c>
      <c r="O24" s="9">
        <v>7.7034883720930231E-2</v>
      </c>
      <c r="P24" s="20">
        <v>3165</v>
      </c>
      <c r="Q24" s="9">
        <v>0.11795617173524151</v>
      </c>
    </row>
    <row r="25" spans="4:17" x14ac:dyDescent="0.25">
      <c r="D25" s="7" t="s">
        <v>446</v>
      </c>
      <c r="E25" s="20">
        <v>5325</v>
      </c>
      <c r="F25" s="20">
        <v>4181</v>
      </c>
      <c r="G25" s="9">
        <v>0.78516431924882624</v>
      </c>
      <c r="H25" s="20">
        <v>2942</v>
      </c>
      <c r="I25" s="9">
        <v>0.70365941162401335</v>
      </c>
      <c r="J25" s="20">
        <v>0</v>
      </c>
      <c r="K25" s="9">
        <v>0</v>
      </c>
      <c r="L25" s="20">
        <v>111</v>
      </c>
      <c r="M25" s="9">
        <v>2.6548672566371681E-2</v>
      </c>
      <c r="N25" s="20">
        <v>215</v>
      </c>
      <c r="O25" s="9">
        <v>5.1423104520449653E-2</v>
      </c>
      <c r="P25" s="20">
        <v>614</v>
      </c>
      <c r="Q25" s="9">
        <v>0.14685481942119111</v>
      </c>
    </row>
    <row r="26" spans="4:17" x14ac:dyDescent="0.25">
      <c r="D26" s="8" t="s">
        <v>503</v>
      </c>
      <c r="E26" s="20">
        <v>1169</v>
      </c>
      <c r="F26" s="20">
        <v>937</v>
      </c>
      <c r="G26" s="9">
        <v>0.8015397775876818</v>
      </c>
      <c r="H26" s="20">
        <v>676</v>
      </c>
      <c r="I26" s="9">
        <v>0.72145144076840984</v>
      </c>
      <c r="J26" s="20">
        <v>0</v>
      </c>
      <c r="K26" s="9">
        <v>0</v>
      </c>
      <c r="L26" s="20">
        <v>21</v>
      </c>
      <c r="M26" s="9">
        <v>2.2411953041622197E-2</v>
      </c>
      <c r="N26" s="20">
        <v>70</v>
      </c>
      <c r="O26" s="9">
        <v>7.4706510138740662E-2</v>
      </c>
      <c r="P26" s="20">
        <v>103</v>
      </c>
      <c r="Q26" s="9">
        <v>0.10992529348986126</v>
      </c>
    </row>
    <row r="27" spans="4:17" x14ac:dyDescent="0.25">
      <c r="D27" s="8" t="s">
        <v>517</v>
      </c>
      <c r="E27" s="20">
        <v>687</v>
      </c>
      <c r="F27" s="20">
        <v>538</v>
      </c>
      <c r="G27" s="9">
        <v>0.7831149927219796</v>
      </c>
      <c r="H27" s="20">
        <v>355</v>
      </c>
      <c r="I27" s="9">
        <v>0.6598513011152416</v>
      </c>
      <c r="J27" s="20">
        <v>0</v>
      </c>
      <c r="K27" s="9">
        <v>0</v>
      </c>
      <c r="L27" s="20">
        <v>12</v>
      </c>
      <c r="M27" s="9">
        <v>2.2304832713754646E-2</v>
      </c>
      <c r="N27" s="20">
        <v>61</v>
      </c>
      <c r="O27" s="9">
        <v>0.11338289962825279</v>
      </c>
      <c r="P27" s="20">
        <v>44</v>
      </c>
      <c r="Q27" s="9">
        <v>8.1784386617100371E-2</v>
      </c>
    </row>
    <row r="28" spans="4:17" x14ac:dyDescent="0.25">
      <c r="D28" s="8" t="s">
        <v>447</v>
      </c>
      <c r="E28" s="20">
        <v>3469</v>
      </c>
      <c r="F28" s="20">
        <v>2706</v>
      </c>
      <c r="G28" s="9">
        <v>0.78005188815220527</v>
      </c>
      <c r="H28" s="20">
        <v>1911</v>
      </c>
      <c r="I28" s="9">
        <v>0.70620842572062081</v>
      </c>
      <c r="J28" s="20">
        <v>0</v>
      </c>
      <c r="K28" s="9">
        <v>0</v>
      </c>
      <c r="L28" s="20">
        <v>78</v>
      </c>
      <c r="M28" s="9">
        <v>2.8824833702882482E-2</v>
      </c>
      <c r="N28" s="20">
        <v>84</v>
      </c>
      <c r="O28" s="9">
        <v>3.1042128603104215E-2</v>
      </c>
      <c r="P28" s="20">
        <v>467</v>
      </c>
      <c r="Q28" s="9">
        <v>0.17257945306725794</v>
      </c>
    </row>
    <row r="29" spans="4:17" x14ac:dyDescent="0.25">
      <c r="D29" s="7" t="s">
        <v>443</v>
      </c>
      <c r="E29" s="20">
        <v>5147</v>
      </c>
      <c r="F29" s="20">
        <v>3787</v>
      </c>
      <c r="G29" s="9">
        <v>0.7357684087818146</v>
      </c>
      <c r="H29" s="20">
        <v>2508</v>
      </c>
      <c r="I29" s="9">
        <v>0.66226564562978607</v>
      </c>
      <c r="J29" s="20">
        <v>0</v>
      </c>
      <c r="K29" s="9">
        <v>0</v>
      </c>
      <c r="L29" s="20">
        <v>269</v>
      </c>
      <c r="M29" s="9">
        <v>7.1032479535252185E-2</v>
      </c>
      <c r="N29" s="20">
        <v>574</v>
      </c>
      <c r="O29" s="9">
        <v>0.15157116451016636</v>
      </c>
      <c r="P29" s="20">
        <v>284</v>
      </c>
      <c r="Q29" s="9">
        <v>7.4993398468444675E-2</v>
      </c>
    </row>
    <row r="30" spans="4:17" x14ac:dyDescent="0.25">
      <c r="D30" s="8" t="s">
        <v>504</v>
      </c>
      <c r="E30" s="20">
        <v>925</v>
      </c>
      <c r="F30" s="20">
        <v>655</v>
      </c>
      <c r="G30" s="9">
        <v>0.70810810810810809</v>
      </c>
      <c r="H30" s="20">
        <v>421</v>
      </c>
      <c r="I30" s="9">
        <v>0.64274809160305346</v>
      </c>
      <c r="J30" s="20">
        <v>0</v>
      </c>
      <c r="K30" s="9">
        <v>0</v>
      </c>
      <c r="L30" s="20">
        <v>45</v>
      </c>
      <c r="M30" s="9">
        <v>6.8702290076335881E-2</v>
      </c>
      <c r="N30" s="20">
        <v>80</v>
      </c>
      <c r="O30" s="9">
        <v>0.12213740458015267</v>
      </c>
      <c r="P30" s="20">
        <v>100</v>
      </c>
      <c r="Q30" s="9">
        <v>0.15267175572519084</v>
      </c>
    </row>
    <row r="31" spans="4:17" x14ac:dyDescent="0.25">
      <c r="D31" s="8" t="s">
        <v>505</v>
      </c>
      <c r="E31" s="20">
        <v>918</v>
      </c>
      <c r="F31" s="20">
        <v>711</v>
      </c>
      <c r="G31" s="9">
        <v>0.77450980392156865</v>
      </c>
      <c r="H31" s="20">
        <v>487</v>
      </c>
      <c r="I31" s="9">
        <v>0.68495077355836853</v>
      </c>
      <c r="J31" s="20">
        <v>0</v>
      </c>
      <c r="K31" s="9">
        <v>0</v>
      </c>
      <c r="L31" s="20">
        <v>14</v>
      </c>
      <c r="M31" s="9">
        <v>1.969057665260197E-2</v>
      </c>
      <c r="N31" s="20">
        <v>70</v>
      </c>
      <c r="O31" s="9">
        <v>9.8452883263009841E-2</v>
      </c>
      <c r="P31" s="20">
        <v>83</v>
      </c>
      <c r="Q31" s="9">
        <v>0.11673699015471167</v>
      </c>
    </row>
    <row r="32" spans="4:17" x14ac:dyDescent="0.25">
      <c r="D32" s="8" t="s">
        <v>512</v>
      </c>
      <c r="E32" s="20">
        <v>823</v>
      </c>
      <c r="F32" s="20">
        <v>613</v>
      </c>
      <c r="G32" s="9">
        <v>0.74483596597812884</v>
      </c>
      <c r="H32" s="20">
        <v>422</v>
      </c>
      <c r="I32" s="9">
        <v>0.68841761827079939</v>
      </c>
      <c r="J32" s="20">
        <v>0</v>
      </c>
      <c r="K32" s="9">
        <v>0</v>
      </c>
      <c r="L32" s="20">
        <v>92</v>
      </c>
      <c r="M32" s="9">
        <v>0.1500815660685155</v>
      </c>
      <c r="N32" s="20">
        <v>38</v>
      </c>
      <c r="O32" s="9">
        <v>6.1990212071778142E-2</v>
      </c>
      <c r="P32" s="20">
        <v>40</v>
      </c>
      <c r="Q32" s="9">
        <v>6.5252854812398037E-2</v>
      </c>
    </row>
    <row r="33" spans="4:17" x14ac:dyDescent="0.25">
      <c r="D33" s="8" t="s">
        <v>444</v>
      </c>
      <c r="E33" s="20">
        <v>2481</v>
      </c>
      <c r="F33" s="20">
        <v>1808</v>
      </c>
      <c r="G33" s="9">
        <v>0.72873841193067312</v>
      </c>
      <c r="H33" s="20">
        <v>1178</v>
      </c>
      <c r="I33" s="9">
        <v>0.65154867256637172</v>
      </c>
      <c r="J33" s="20">
        <v>0</v>
      </c>
      <c r="K33" s="9">
        <v>0</v>
      </c>
      <c r="L33" s="20">
        <v>118</v>
      </c>
      <c r="M33" s="9">
        <v>6.5265486725663721E-2</v>
      </c>
      <c r="N33" s="20">
        <v>386</v>
      </c>
      <c r="O33" s="9">
        <v>0.21349557522123894</v>
      </c>
      <c r="P33" s="20">
        <v>61</v>
      </c>
      <c r="Q33" s="9">
        <v>3.3738938053097342E-2</v>
      </c>
    </row>
    <row r="34" spans="4:17" x14ac:dyDescent="0.25">
      <c r="D34" s="7" t="s">
        <v>437</v>
      </c>
      <c r="E34" s="20">
        <v>5819</v>
      </c>
      <c r="F34" s="20">
        <v>4649</v>
      </c>
      <c r="G34" s="9">
        <v>0.79893452483244543</v>
      </c>
      <c r="H34" s="20">
        <v>3256</v>
      </c>
      <c r="I34" s="9">
        <v>0.70036567003656702</v>
      </c>
      <c r="J34" s="20">
        <v>0</v>
      </c>
      <c r="K34" s="9">
        <v>0</v>
      </c>
      <c r="L34" s="20">
        <v>157</v>
      </c>
      <c r="M34" s="9">
        <v>3.3770703377070339E-2</v>
      </c>
      <c r="N34" s="20">
        <v>231</v>
      </c>
      <c r="O34" s="9">
        <v>4.9688104968810494E-2</v>
      </c>
      <c r="P34" s="20">
        <v>594</v>
      </c>
      <c r="Q34" s="9">
        <v>0.12776941277694129</v>
      </c>
    </row>
    <row r="35" spans="4:17" x14ac:dyDescent="0.25">
      <c r="D35" s="8" t="s">
        <v>438</v>
      </c>
      <c r="E35" s="20">
        <v>684</v>
      </c>
      <c r="F35" s="20">
        <v>574</v>
      </c>
      <c r="G35" s="9">
        <v>0.83918128654970758</v>
      </c>
      <c r="H35" s="20">
        <v>416</v>
      </c>
      <c r="I35" s="9">
        <v>0.72473867595818819</v>
      </c>
      <c r="J35" s="20">
        <v>0</v>
      </c>
      <c r="K35" s="9">
        <v>0</v>
      </c>
      <c r="L35" s="20">
        <v>8</v>
      </c>
      <c r="M35" s="9">
        <v>1.3937282229965157E-2</v>
      </c>
      <c r="N35" s="20">
        <v>5</v>
      </c>
      <c r="O35" s="9">
        <v>8.7108013937282226E-3</v>
      </c>
      <c r="P35" s="20">
        <v>76</v>
      </c>
      <c r="Q35" s="9">
        <v>0.13240418118466898</v>
      </c>
    </row>
    <row r="36" spans="4:17" x14ac:dyDescent="0.25">
      <c r="D36" s="8" t="s">
        <v>508</v>
      </c>
      <c r="E36" s="20">
        <v>785</v>
      </c>
      <c r="F36" s="20">
        <v>643</v>
      </c>
      <c r="G36" s="9">
        <v>0.81910828025477711</v>
      </c>
      <c r="H36" s="20">
        <v>444</v>
      </c>
      <c r="I36" s="9">
        <v>0.69051321928460341</v>
      </c>
      <c r="J36" s="20">
        <v>0</v>
      </c>
      <c r="K36" s="9">
        <v>0</v>
      </c>
      <c r="L36" s="20">
        <v>9</v>
      </c>
      <c r="M36" s="9">
        <v>1.3996889580093312E-2</v>
      </c>
      <c r="N36" s="20">
        <v>11</v>
      </c>
      <c r="O36" s="9">
        <v>1.7107309486780714E-2</v>
      </c>
      <c r="P36" s="20">
        <v>92</v>
      </c>
      <c r="Q36" s="9">
        <v>0.14307931570762053</v>
      </c>
    </row>
    <row r="37" spans="4:17" x14ac:dyDescent="0.25">
      <c r="D37" s="8" t="s">
        <v>513</v>
      </c>
      <c r="E37" s="20">
        <v>739</v>
      </c>
      <c r="F37" s="20">
        <v>527</v>
      </c>
      <c r="G37" s="9">
        <v>0.71312584573748306</v>
      </c>
      <c r="H37" s="20">
        <v>338</v>
      </c>
      <c r="I37" s="9">
        <v>0.6413662239089184</v>
      </c>
      <c r="J37" s="20">
        <v>0</v>
      </c>
      <c r="K37" s="9">
        <v>0</v>
      </c>
      <c r="L37" s="20">
        <v>70</v>
      </c>
      <c r="M37" s="9">
        <v>0.13282732447817835</v>
      </c>
      <c r="N37" s="20">
        <v>29</v>
      </c>
      <c r="O37" s="9">
        <v>5.5028462998102469E-2</v>
      </c>
      <c r="P37" s="20">
        <v>89</v>
      </c>
      <c r="Q37" s="9">
        <v>0.16888045540796964</v>
      </c>
    </row>
    <row r="38" spans="4:17" x14ac:dyDescent="0.25">
      <c r="D38" s="8" t="s">
        <v>514</v>
      </c>
      <c r="E38" s="20">
        <v>785</v>
      </c>
      <c r="F38" s="20">
        <v>633</v>
      </c>
      <c r="G38" s="9">
        <v>0.8063694267515924</v>
      </c>
      <c r="H38" s="20">
        <v>473</v>
      </c>
      <c r="I38" s="9">
        <v>0.7472353870458136</v>
      </c>
      <c r="J38" s="20">
        <v>0</v>
      </c>
      <c r="K38" s="9">
        <v>0</v>
      </c>
      <c r="L38" s="20">
        <v>21</v>
      </c>
      <c r="M38" s="9">
        <v>3.3175355450236969E-2</v>
      </c>
      <c r="N38" s="20">
        <v>58</v>
      </c>
      <c r="O38" s="9">
        <v>9.1627172195892573E-2</v>
      </c>
      <c r="P38" s="20">
        <v>39</v>
      </c>
      <c r="Q38" s="9">
        <v>6.1611374407582936E-2</v>
      </c>
    </row>
    <row r="39" spans="4:17" x14ac:dyDescent="0.25">
      <c r="D39" s="8" t="s">
        <v>518</v>
      </c>
      <c r="E39" s="20">
        <v>764</v>
      </c>
      <c r="F39" s="20">
        <v>618</v>
      </c>
      <c r="G39" s="9">
        <v>0.80890052356020947</v>
      </c>
      <c r="H39" s="20">
        <v>421</v>
      </c>
      <c r="I39" s="9">
        <v>0.68122977346278313</v>
      </c>
      <c r="J39" s="20">
        <v>0</v>
      </c>
      <c r="K39" s="9">
        <v>0</v>
      </c>
      <c r="L39" s="20">
        <v>7</v>
      </c>
      <c r="M39" s="9">
        <v>1.1326860841423949E-2</v>
      </c>
      <c r="N39" s="20">
        <v>27</v>
      </c>
      <c r="O39" s="9">
        <v>4.3689320388349516E-2</v>
      </c>
      <c r="P39" s="20">
        <v>87</v>
      </c>
      <c r="Q39" s="9">
        <v>0.14077669902912621</v>
      </c>
    </row>
    <row r="40" spans="4:17" x14ac:dyDescent="0.25">
      <c r="D40" s="8" t="s">
        <v>520</v>
      </c>
      <c r="E40" s="20">
        <v>1449</v>
      </c>
      <c r="F40" s="20">
        <v>1169</v>
      </c>
      <c r="G40" s="9">
        <v>0.80676328502415462</v>
      </c>
      <c r="H40" s="20">
        <v>838</v>
      </c>
      <c r="I40" s="9">
        <v>0.71685201026518397</v>
      </c>
      <c r="J40" s="20">
        <v>0</v>
      </c>
      <c r="K40" s="9">
        <v>0</v>
      </c>
      <c r="L40" s="20">
        <v>27</v>
      </c>
      <c r="M40" s="9">
        <v>2.3096663815226688E-2</v>
      </c>
      <c r="N40" s="20">
        <v>52</v>
      </c>
      <c r="O40" s="9">
        <v>4.448246364414029E-2</v>
      </c>
      <c r="P40" s="20">
        <v>166</v>
      </c>
      <c r="Q40" s="9">
        <v>0.1420017108639863</v>
      </c>
    </row>
    <row r="41" spans="4:17" x14ac:dyDescent="0.25">
      <c r="D41" s="8" t="s">
        <v>522</v>
      </c>
      <c r="E41" s="20">
        <v>613</v>
      </c>
      <c r="F41" s="20">
        <v>485</v>
      </c>
      <c r="G41" s="9">
        <v>0.79119086460032628</v>
      </c>
      <c r="H41" s="20">
        <v>326</v>
      </c>
      <c r="I41" s="9">
        <v>0.6721649484536083</v>
      </c>
      <c r="J41" s="20">
        <v>0</v>
      </c>
      <c r="K41" s="9">
        <v>0</v>
      </c>
      <c r="L41" s="20">
        <v>15</v>
      </c>
      <c r="M41" s="9">
        <v>3.0927835051546393E-2</v>
      </c>
      <c r="N41" s="20">
        <v>49</v>
      </c>
      <c r="O41" s="9">
        <v>0.10103092783505155</v>
      </c>
      <c r="P41" s="20">
        <v>45</v>
      </c>
      <c r="Q41" s="9">
        <v>9.2783505154639179E-2</v>
      </c>
    </row>
    <row r="42" spans="4:17" x14ac:dyDescent="0.25">
      <c r="D42" s="7" t="s">
        <v>441</v>
      </c>
      <c r="E42" s="20">
        <v>6668</v>
      </c>
      <c r="F42" s="20">
        <v>5334</v>
      </c>
      <c r="G42" s="9">
        <v>0.79994001199760045</v>
      </c>
      <c r="H42" s="20">
        <v>3814</v>
      </c>
      <c r="I42" s="9">
        <v>0.71503562054743153</v>
      </c>
      <c r="J42" s="20">
        <v>2</v>
      </c>
      <c r="K42" s="9">
        <v>3.7495313085864269E-4</v>
      </c>
      <c r="L42" s="20">
        <v>189</v>
      </c>
      <c r="M42" s="9">
        <v>3.5433070866141732E-2</v>
      </c>
      <c r="N42" s="20">
        <v>333</v>
      </c>
      <c r="O42" s="9">
        <v>6.2429696287964007E-2</v>
      </c>
      <c r="P42" s="20">
        <v>603</v>
      </c>
      <c r="Q42" s="9">
        <v>0.11304836895388076</v>
      </c>
    </row>
    <row r="43" spans="4:17" x14ac:dyDescent="0.25">
      <c r="D43" s="8" t="s">
        <v>507</v>
      </c>
      <c r="E43" s="20">
        <v>267</v>
      </c>
      <c r="F43" s="20">
        <v>235</v>
      </c>
      <c r="G43" s="9">
        <v>0.88014981273408244</v>
      </c>
      <c r="H43" s="20">
        <v>190</v>
      </c>
      <c r="I43" s="9">
        <v>0.80851063829787229</v>
      </c>
      <c r="J43" s="20">
        <v>0</v>
      </c>
      <c r="K43" s="9">
        <v>0</v>
      </c>
      <c r="L43" s="20">
        <v>8</v>
      </c>
      <c r="M43" s="9">
        <v>3.4042553191489362E-2</v>
      </c>
      <c r="N43" s="20">
        <v>7</v>
      </c>
      <c r="O43" s="9">
        <v>2.9787234042553193E-2</v>
      </c>
      <c r="P43" s="20">
        <v>11</v>
      </c>
      <c r="Q43" s="9">
        <v>4.6808510638297871E-2</v>
      </c>
    </row>
    <row r="44" spans="4:17" x14ac:dyDescent="0.25">
      <c r="D44" s="8" t="s">
        <v>509</v>
      </c>
      <c r="E44" s="20">
        <v>585</v>
      </c>
      <c r="F44" s="20">
        <v>485</v>
      </c>
      <c r="G44" s="9">
        <v>0.82905982905982911</v>
      </c>
      <c r="H44" s="20">
        <v>373</v>
      </c>
      <c r="I44" s="9">
        <v>0.76907216494845365</v>
      </c>
      <c r="J44" s="20">
        <v>0</v>
      </c>
      <c r="K44" s="9">
        <v>0</v>
      </c>
      <c r="L44" s="20">
        <v>55</v>
      </c>
      <c r="M44" s="9">
        <v>0.1134020618556701</v>
      </c>
      <c r="N44" s="20">
        <v>26</v>
      </c>
      <c r="O44" s="9">
        <v>5.3608247422680409E-2</v>
      </c>
      <c r="P44" s="20">
        <v>9</v>
      </c>
      <c r="Q44" s="9">
        <v>1.8556701030927835E-2</v>
      </c>
    </row>
    <row r="45" spans="4:17" x14ac:dyDescent="0.25">
      <c r="D45" s="8" t="s">
        <v>510</v>
      </c>
      <c r="E45" s="20">
        <v>1090</v>
      </c>
      <c r="F45" s="20">
        <v>849</v>
      </c>
      <c r="G45" s="9">
        <v>0.77889908256880735</v>
      </c>
      <c r="H45" s="20">
        <v>616</v>
      </c>
      <c r="I45" s="9">
        <v>0.72555948174322737</v>
      </c>
      <c r="J45" s="20">
        <v>0</v>
      </c>
      <c r="K45" s="9">
        <v>0</v>
      </c>
      <c r="L45" s="20">
        <v>9</v>
      </c>
      <c r="M45" s="9">
        <v>1.0600706713780919E-2</v>
      </c>
      <c r="N45" s="20">
        <v>82</v>
      </c>
      <c r="O45" s="9">
        <v>9.6584216725559488E-2</v>
      </c>
      <c r="P45" s="20">
        <v>113</v>
      </c>
      <c r="Q45" s="9">
        <v>0.13309776207302709</v>
      </c>
    </row>
    <row r="46" spans="4:17" x14ac:dyDescent="0.25">
      <c r="D46" s="8" t="s">
        <v>511</v>
      </c>
      <c r="E46" s="20">
        <v>469</v>
      </c>
      <c r="F46" s="20">
        <v>382</v>
      </c>
      <c r="G46" s="9">
        <v>0.81449893390191896</v>
      </c>
      <c r="H46" s="20">
        <v>279</v>
      </c>
      <c r="I46" s="9">
        <v>0.73036649214659688</v>
      </c>
      <c r="J46" s="20">
        <v>0</v>
      </c>
      <c r="K46" s="9">
        <v>0</v>
      </c>
      <c r="L46" s="20">
        <v>41</v>
      </c>
      <c r="M46" s="9">
        <v>0.10732984293193717</v>
      </c>
      <c r="N46" s="20">
        <v>13</v>
      </c>
      <c r="O46" s="9">
        <v>3.4031413612565446E-2</v>
      </c>
      <c r="P46" s="20">
        <v>20</v>
      </c>
      <c r="Q46" s="9">
        <v>5.2356020942408377E-2</v>
      </c>
    </row>
    <row r="47" spans="4:17" x14ac:dyDescent="0.25">
      <c r="D47" s="8" t="s">
        <v>515</v>
      </c>
      <c r="E47" s="20">
        <v>791</v>
      </c>
      <c r="F47" s="20">
        <v>650</v>
      </c>
      <c r="G47" s="9">
        <v>0.82174462705436158</v>
      </c>
      <c r="H47" s="20">
        <v>442</v>
      </c>
      <c r="I47" s="9">
        <v>0.68</v>
      </c>
      <c r="J47" s="20">
        <v>1</v>
      </c>
      <c r="K47" s="9">
        <v>1.5384615384615385E-3</v>
      </c>
      <c r="L47" s="20">
        <v>7</v>
      </c>
      <c r="M47" s="9">
        <v>1.0769230769230769E-2</v>
      </c>
      <c r="N47" s="20">
        <v>84</v>
      </c>
      <c r="O47" s="9">
        <v>0.12923076923076923</v>
      </c>
      <c r="P47" s="20">
        <v>30</v>
      </c>
      <c r="Q47" s="9">
        <v>4.6153846153846156E-2</v>
      </c>
    </row>
    <row r="48" spans="4:17" x14ac:dyDescent="0.25">
      <c r="D48" s="8" t="s">
        <v>516</v>
      </c>
      <c r="E48" s="20">
        <v>1425</v>
      </c>
      <c r="F48" s="20">
        <v>1121</v>
      </c>
      <c r="G48" s="9">
        <v>0.78666666666666663</v>
      </c>
      <c r="H48" s="20">
        <v>803</v>
      </c>
      <c r="I48" s="9">
        <v>0.71632471008028542</v>
      </c>
      <c r="J48" s="20">
        <v>0</v>
      </c>
      <c r="K48" s="9">
        <v>0</v>
      </c>
      <c r="L48" s="20">
        <v>22</v>
      </c>
      <c r="M48" s="9">
        <v>1.9625334522747548E-2</v>
      </c>
      <c r="N48" s="20">
        <v>27</v>
      </c>
      <c r="O48" s="9">
        <v>2.4085637823371989E-2</v>
      </c>
      <c r="P48" s="20">
        <v>208</v>
      </c>
      <c r="Q48" s="9">
        <v>0.1855486173059768</v>
      </c>
    </row>
    <row r="49" spans="4:17" x14ac:dyDescent="0.25">
      <c r="D49" s="8" t="s">
        <v>442</v>
      </c>
      <c r="E49" s="20">
        <v>551</v>
      </c>
      <c r="F49" s="20">
        <v>433</v>
      </c>
      <c r="G49" s="9">
        <v>0.78584392014519056</v>
      </c>
      <c r="H49" s="20">
        <v>302</v>
      </c>
      <c r="I49" s="9">
        <v>0.69745958429561206</v>
      </c>
      <c r="J49" s="20">
        <v>1</v>
      </c>
      <c r="K49" s="9">
        <v>2.3094688221709007E-3</v>
      </c>
      <c r="L49" s="20">
        <v>17</v>
      </c>
      <c r="M49" s="9">
        <v>3.9260969976905313E-2</v>
      </c>
      <c r="N49" s="20">
        <v>47</v>
      </c>
      <c r="O49" s="9">
        <v>0.10854503464203233</v>
      </c>
      <c r="P49" s="20">
        <v>32</v>
      </c>
      <c r="Q49" s="9">
        <v>7.3903002309468821E-2</v>
      </c>
    </row>
    <row r="50" spans="4:17" x14ac:dyDescent="0.25">
      <c r="D50" s="8" t="s">
        <v>521</v>
      </c>
      <c r="E50" s="20">
        <v>751</v>
      </c>
      <c r="F50" s="20">
        <v>588</v>
      </c>
      <c r="G50" s="9">
        <v>0.78295605858854855</v>
      </c>
      <c r="H50" s="20">
        <v>407</v>
      </c>
      <c r="I50" s="9">
        <v>0.69217687074829937</v>
      </c>
      <c r="J50" s="20">
        <v>0</v>
      </c>
      <c r="K50" s="9">
        <v>0</v>
      </c>
      <c r="L50" s="20">
        <v>20</v>
      </c>
      <c r="M50" s="9">
        <v>3.4013605442176874E-2</v>
      </c>
      <c r="N50" s="20">
        <v>37</v>
      </c>
      <c r="O50" s="9">
        <v>6.2925170068027211E-2</v>
      </c>
      <c r="P50" s="20">
        <v>85</v>
      </c>
      <c r="Q50" s="9">
        <v>0.14455782312925169</v>
      </c>
    </row>
    <row r="51" spans="4:17" x14ac:dyDescent="0.25">
      <c r="D51" s="8" t="s">
        <v>524</v>
      </c>
      <c r="E51" s="20">
        <v>739</v>
      </c>
      <c r="F51" s="20">
        <v>591</v>
      </c>
      <c r="G51" s="9">
        <v>0.79972936400541272</v>
      </c>
      <c r="H51" s="20">
        <v>402</v>
      </c>
      <c r="I51" s="9">
        <v>0.68020304568527923</v>
      </c>
      <c r="J51" s="20">
        <v>0</v>
      </c>
      <c r="K51" s="9">
        <v>0</v>
      </c>
      <c r="L51" s="20">
        <v>10</v>
      </c>
      <c r="M51" s="9">
        <v>1.6920473773265651E-2</v>
      </c>
      <c r="N51" s="20">
        <v>10</v>
      </c>
      <c r="O51" s="9">
        <v>1.6920473773265651E-2</v>
      </c>
      <c r="P51" s="20">
        <v>95</v>
      </c>
      <c r="Q51" s="9">
        <v>0.16074450084602368</v>
      </c>
    </row>
    <row r="52" spans="4:17" x14ac:dyDescent="0.25">
      <c r="D52" s="7" t="s">
        <v>435</v>
      </c>
      <c r="E52" s="20">
        <v>4710</v>
      </c>
      <c r="F52" s="20">
        <v>3612</v>
      </c>
      <c r="G52" s="9">
        <v>0.7668789808917198</v>
      </c>
      <c r="H52" s="20">
        <v>2273</v>
      </c>
      <c r="I52" s="9">
        <v>0.62929125138427466</v>
      </c>
      <c r="J52" s="20">
        <v>1</v>
      </c>
      <c r="K52" s="9">
        <v>2.768549280177187E-4</v>
      </c>
      <c r="L52" s="20">
        <v>79</v>
      </c>
      <c r="M52" s="9">
        <v>2.1871539313399777E-2</v>
      </c>
      <c r="N52" s="20">
        <v>312</v>
      </c>
      <c r="O52" s="9">
        <v>8.6378737541528236E-2</v>
      </c>
      <c r="P52" s="20">
        <v>499</v>
      </c>
      <c r="Q52" s="9">
        <v>0.13815060908084165</v>
      </c>
    </row>
    <row r="53" spans="4:17" x14ac:dyDescent="0.25">
      <c r="D53" s="8" t="s">
        <v>436</v>
      </c>
      <c r="E53" s="20">
        <v>1137</v>
      </c>
      <c r="F53" s="20">
        <v>844</v>
      </c>
      <c r="G53" s="9">
        <v>0.74230430958663152</v>
      </c>
      <c r="H53" s="20">
        <v>523</v>
      </c>
      <c r="I53" s="9">
        <v>0.61966824644549767</v>
      </c>
      <c r="J53" s="20">
        <v>0</v>
      </c>
      <c r="K53" s="9">
        <v>0</v>
      </c>
      <c r="L53" s="20">
        <v>17</v>
      </c>
      <c r="M53" s="9">
        <v>2.014218009478673E-2</v>
      </c>
      <c r="N53" s="20">
        <v>96</v>
      </c>
      <c r="O53" s="9">
        <v>0.11374407582938388</v>
      </c>
      <c r="P53" s="20">
        <v>133</v>
      </c>
      <c r="Q53" s="9">
        <v>0.15758293838862558</v>
      </c>
    </row>
    <row r="54" spans="4:17" x14ac:dyDescent="0.25">
      <c r="D54" s="8" t="s">
        <v>501</v>
      </c>
      <c r="E54" s="20">
        <v>2796</v>
      </c>
      <c r="F54" s="20">
        <v>2162</v>
      </c>
      <c r="G54" s="9">
        <v>0.77324749642346213</v>
      </c>
      <c r="H54" s="20">
        <v>1376</v>
      </c>
      <c r="I54" s="9">
        <v>0.63644773358001849</v>
      </c>
      <c r="J54" s="20">
        <v>1</v>
      </c>
      <c r="K54" s="9">
        <v>4.6253469010175765E-4</v>
      </c>
      <c r="L54" s="20">
        <v>44</v>
      </c>
      <c r="M54" s="9">
        <v>2.0351526364477335E-2</v>
      </c>
      <c r="N54" s="20">
        <v>205</v>
      </c>
      <c r="O54" s="9">
        <v>9.4819611470860321E-2</v>
      </c>
      <c r="P54" s="20">
        <v>251</v>
      </c>
      <c r="Q54" s="9">
        <v>0.11609620721554116</v>
      </c>
    </row>
    <row r="55" spans="4:17" x14ac:dyDescent="0.25">
      <c r="D55" s="8" t="s">
        <v>519</v>
      </c>
      <c r="E55" s="20">
        <v>232</v>
      </c>
      <c r="F55" s="20">
        <v>174</v>
      </c>
      <c r="G55" s="9">
        <v>0.75</v>
      </c>
      <c r="H55" s="20">
        <v>103</v>
      </c>
      <c r="I55" s="9">
        <v>0.59195402298850575</v>
      </c>
      <c r="J55" s="20">
        <v>0</v>
      </c>
      <c r="K55" s="9">
        <v>0</v>
      </c>
      <c r="L55" s="20">
        <v>4</v>
      </c>
      <c r="M55" s="9">
        <v>2.2988505747126436E-2</v>
      </c>
      <c r="N55" s="20">
        <v>8</v>
      </c>
      <c r="O55" s="9">
        <v>4.5977011494252873E-2</v>
      </c>
      <c r="P55" s="20">
        <v>40</v>
      </c>
      <c r="Q55" s="9">
        <v>0.22988505747126436</v>
      </c>
    </row>
    <row r="56" spans="4:17" x14ac:dyDescent="0.25">
      <c r="D56" s="8" t="s">
        <v>525</v>
      </c>
      <c r="E56" s="20">
        <v>545</v>
      </c>
      <c r="F56" s="20">
        <v>432</v>
      </c>
      <c r="G56" s="9">
        <v>0.79266055045871564</v>
      </c>
      <c r="H56" s="20">
        <v>271</v>
      </c>
      <c r="I56" s="9">
        <v>0.62731481481481477</v>
      </c>
      <c r="J56" s="20">
        <v>0</v>
      </c>
      <c r="K56" s="9">
        <v>0</v>
      </c>
      <c r="L56" s="20">
        <v>14</v>
      </c>
      <c r="M56" s="9">
        <v>3.2407407407407406E-2</v>
      </c>
      <c r="N56" s="20">
        <v>3</v>
      </c>
      <c r="O56" s="9">
        <v>6.9444444444444441E-3</v>
      </c>
      <c r="P56" s="20">
        <v>75</v>
      </c>
      <c r="Q56" s="9">
        <v>0.1736111111111111</v>
      </c>
    </row>
    <row r="57" spans="4:17" x14ac:dyDescent="0.25">
      <c r="D57" s="7" t="s">
        <v>439</v>
      </c>
      <c r="E57" s="20">
        <v>6602</v>
      </c>
      <c r="F57" s="20">
        <v>5269</v>
      </c>
      <c r="G57" s="9">
        <v>0.79809148742805214</v>
      </c>
      <c r="H57" s="20">
        <v>3675</v>
      </c>
      <c r="I57" s="9">
        <v>0.69747580185993552</v>
      </c>
      <c r="J57" s="20">
        <v>0</v>
      </c>
      <c r="K57" s="9">
        <v>0</v>
      </c>
      <c r="L57" s="20">
        <v>141</v>
      </c>
      <c r="M57" s="9">
        <v>2.6760296071360788E-2</v>
      </c>
      <c r="N57" s="20">
        <v>402</v>
      </c>
      <c r="O57" s="9">
        <v>7.629531220345416E-2</v>
      </c>
      <c r="P57" s="20">
        <v>571</v>
      </c>
      <c r="Q57" s="9">
        <v>0.10836970962231923</v>
      </c>
    </row>
    <row r="58" spans="4:17" x14ac:dyDescent="0.25">
      <c r="D58" s="8" t="s">
        <v>502</v>
      </c>
      <c r="E58" s="20">
        <v>1606</v>
      </c>
      <c r="F58" s="20">
        <v>1355</v>
      </c>
      <c r="G58" s="9">
        <v>0.84371108343711088</v>
      </c>
      <c r="H58" s="20">
        <v>971</v>
      </c>
      <c r="I58" s="9">
        <v>0.71660516605166047</v>
      </c>
      <c r="J58" s="20">
        <v>0</v>
      </c>
      <c r="K58" s="9">
        <v>0</v>
      </c>
      <c r="L58" s="20">
        <v>43</v>
      </c>
      <c r="M58" s="9">
        <v>3.1734317343173432E-2</v>
      </c>
      <c r="N58" s="20">
        <v>45</v>
      </c>
      <c r="O58" s="9">
        <v>3.3210332103321034E-2</v>
      </c>
      <c r="P58" s="20">
        <v>118</v>
      </c>
      <c r="Q58" s="9">
        <v>8.7084870848708487E-2</v>
      </c>
    </row>
    <row r="59" spans="4:17" x14ac:dyDescent="0.25">
      <c r="D59" s="8" t="s">
        <v>506</v>
      </c>
      <c r="E59" s="20">
        <v>691</v>
      </c>
      <c r="F59" s="20">
        <v>550</v>
      </c>
      <c r="G59" s="9">
        <v>0.79594790159189577</v>
      </c>
      <c r="H59" s="20">
        <v>374</v>
      </c>
      <c r="I59" s="9">
        <v>0.68</v>
      </c>
      <c r="J59" s="20">
        <v>0</v>
      </c>
      <c r="K59" s="9">
        <v>0</v>
      </c>
      <c r="L59" s="20">
        <v>9</v>
      </c>
      <c r="M59" s="9">
        <v>1.6363636363636365E-2</v>
      </c>
      <c r="N59" s="20">
        <v>35</v>
      </c>
      <c r="O59" s="9">
        <v>6.363636363636363E-2</v>
      </c>
      <c r="P59" s="20">
        <v>79</v>
      </c>
      <c r="Q59" s="9">
        <v>0.14363636363636365</v>
      </c>
    </row>
    <row r="60" spans="4:17" x14ac:dyDescent="0.25">
      <c r="D60" s="8" t="s">
        <v>440</v>
      </c>
      <c r="E60" s="20">
        <v>383</v>
      </c>
      <c r="F60" s="20">
        <v>269</v>
      </c>
      <c r="G60" s="9">
        <v>0.70234986945169708</v>
      </c>
      <c r="H60" s="20">
        <v>184</v>
      </c>
      <c r="I60" s="9">
        <v>0.68401486988847582</v>
      </c>
      <c r="J60" s="20">
        <v>0</v>
      </c>
      <c r="K60" s="9">
        <v>0</v>
      </c>
      <c r="L60" s="20">
        <v>13</v>
      </c>
      <c r="M60" s="9">
        <v>4.8327137546468404E-2</v>
      </c>
      <c r="N60" s="20">
        <v>22</v>
      </c>
      <c r="O60" s="9">
        <v>8.1784386617100371E-2</v>
      </c>
      <c r="P60" s="20">
        <v>66</v>
      </c>
      <c r="Q60" s="9">
        <v>0.24535315985130113</v>
      </c>
    </row>
    <row r="61" spans="4:17" x14ac:dyDescent="0.25">
      <c r="D61" s="8" t="s">
        <v>445</v>
      </c>
      <c r="E61" s="20">
        <v>1347</v>
      </c>
      <c r="F61" s="20">
        <v>1024</v>
      </c>
      <c r="G61" s="9">
        <v>0.76020786933927242</v>
      </c>
      <c r="H61" s="20">
        <v>642</v>
      </c>
      <c r="I61" s="9">
        <v>0.626953125</v>
      </c>
      <c r="J61" s="20">
        <v>0</v>
      </c>
      <c r="K61" s="9">
        <v>0</v>
      </c>
      <c r="L61" s="20">
        <v>13</v>
      </c>
      <c r="M61" s="9">
        <v>1.26953125E-2</v>
      </c>
      <c r="N61" s="20">
        <v>160</v>
      </c>
      <c r="O61" s="9">
        <v>0.15625</v>
      </c>
      <c r="P61" s="20">
        <v>94</v>
      </c>
      <c r="Q61" s="9">
        <v>9.1796875E-2</v>
      </c>
    </row>
    <row r="62" spans="4:17" x14ac:dyDescent="0.25">
      <c r="D62" s="8" t="s">
        <v>523</v>
      </c>
      <c r="E62" s="20">
        <v>1029</v>
      </c>
      <c r="F62" s="20">
        <v>843</v>
      </c>
      <c r="G62" s="9">
        <v>0.81924198250728864</v>
      </c>
      <c r="H62" s="20">
        <v>584</v>
      </c>
      <c r="I62" s="9">
        <v>0.69276393831553973</v>
      </c>
      <c r="J62" s="20">
        <v>0</v>
      </c>
      <c r="K62" s="9">
        <v>0</v>
      </c>
      <c r="L62" s="20">
        <v>15</v>
      </c>
      <c r="M62" s="9">
        <v>1.7793594306049824E-2</v>
      </c>
      <c r="N62" s="20">
        <v>80</v>
      </c>
      <c r="O62" s="9">
        <v>9.4899169632265717E-2</v>
      </c>
      <c r="P62" s="20">
        <v>58</v>
      </c>
      <c r="Q62" s="9">
        <v>6.8801897983392646E-2</v>
      </c>
    </row>
    <row r="63" spans="4:17" x14ac:dyDescent="0.25">
      <c r="D63" s="8" t="s">
        <v>737</v>
      </c>
      <c r="E63" s="20">
        <v>1546</v>
      </c>
      <c r="F63" s="20">
        <v>1228</v>
      </c>
      <c r="G63" s="9">
        <v>0.79430789133247093</v>
      </c>
      <c r="H63" s="20">
        <v>920</v>
      </c>
      <c r="I63" s="9">
        <v>0.749185667752443</v>
      </c>
      <c r="J63" s="20">
        <v>0</v>
      </c>
      <c r="K63" s="9">
        <v>0</v>
      </c>
      <c r="L63" s="20">
        <v>48</v>
      </c>
      <c r="M63" s="9">
        <v>3.9087947882736153E-2</v>
      </c>
      <c r="N63" s="20">
        <v>60</v>
      </c>
      <c r="O63" s="9">
        <v>4.8859934853420196E-2</v>
      </c>
      <c r="P63" s="20">
        <v>156</v>
      </c>
      <c r="Q63" s="9">
        <v>0.12703583061889251</v>
      </c>
    </row>
    <row r="64" spans="4:17" x14ac:dyDescent="0.25">
      <c r="D64" s="6" t="s">
        <v>448</v>
      </c>
      <c r="E64" s="20">
        <v>36989</v>
      </c>
      <c r="F64" s="20">
        <v>26206</v>
      </c>
      <c r="G64" s="9">
        <v>0.70848089972694583</v>
      </c>
      <c r="H64" s="20">
        <v>18558</v>
      </c>
      <c r="I64" s="9">
        <v>0.70815843699916048</v>
      </c>
      <c r="J64" s="20">
        <v>1</v>
      </c>
      <c r="K64" s="9">
        <v>3.8159200183164158E-5</v>
      </c>
      <c r="L64" s="20">
        <v>4238</v>
      </c>
      <c r="M64" s="9">
        <v>0.16171869037624972</v>
      </c>
      <c r="N64" s="20">
        <v>4554</v>
      </c>
      <c r="O64" s="9">
        <v>0.1737769976341296</v>
      </c>
      <c r="P64" s="20">
        <v>537</v>
      </c>
      <c r="Q64" s="9">
        <v>2.0491490498359154E-2</v>
      </c>
    </row>
    <row r="65" spans="4:17" x14ac:dyDescent="0.25">
      <c r="D65" s="7" t="s">
        <v>529</v>
      </c>
      <c r="E65" s="20">
        <v>4595</v>
      </c>
      <c r="F65" s="20">
        <v>3404</v>
      </c>
      <c r="G65" s="9">
        <v>0.74080522306855279</v>
      </c>
      <c r="H65" s="20">
        <v>2481</v>
      </c>
      <c r="I65" s="9">
        <v>0.72884841363102237</v>
      </c>
      <c r="J65" s="20">
        <v>0</v>
      </c>
      <c r="K65" s="9">
        <v>0</v>
      </c>
      <c r="L65" s="20">
        <v>364</v>
      </c>
      <c r="M65" s="9">
        <v>0.10693301997649823</v>
      </c>
      <c r="N65" s="20">
        <v>627</v>
      </c>
      <c r="O65" s="9">
        <v>0.18419506462984725</v>
      </c>
      <c r="P65" s="20">
        <v>47</v>
      </c>
      <c r="Q65" s="9">
        <v>1.3807285546415981E-2</v>
      </c>
    </row>
    <row r="66" spans="4:17" x14ac:dyDescent="0.25">
      <c r="D66" s="8" t="s">
        <v>530</v>
      </c>
      <c r="E66" s="20">
        <v>679</v>
      </c>
      <c r="F66" s="20">
        <v>481</v>
      </c>
      <c r="G66" s="9">
        <v>0.70839469808541977</v>
      </c>
      <c r="H66" s="20">
        <v>344</v>
      </c>
      <c r="I66" s="9">
        <v>0.71517671517671522</v>
      </c>
      <c r="J66" s="20">
        <v>0</v>
      </c>
      <c r="K66" s="9">
        <v>0</v>
      </c>
      <c r="L66" s="20">
        <v>31</v>
      </c>
      <c r="M66" s="9">
        <v>6.4449064449064453E-2</v>
      </c>
      <c r="N66" s="20">
        <v>123</v>
      </c>
      <c r="O66" s="9">
        <v>0.25571725571725573</v>
      </c>
      <c r="P66" s="20">
        <v>15</v>
      </c>
      <c r="Q66" s="9">
        <v>3.1185031185031187E-2</v>
      </c>
    </row>
    <row r="67" spans="4:17" x14ac:dyDescent="0.25">
      <c r="D67" s="8" t="s">
        <v>531</v>
      </c>
      <c r="E67" s="20">
        <v>1724</v>
      </c>
      <c r="F67" s="20">
        <v>1311</v>
      </c>
      <c r="G67" s="9">
        <v>0.76044083526682138</v>
      </c>
      <c r="H67" s="20">
        <v>1012</v>
      </c>
      <c r="I67" s="9">
        <v>0.77192982456140347</v>
      </c>
      <c r="J67" s="20">
        <v>0</v>
      </c>
      <c r="K67" s="9">
        <v>0</v>
      </c>
      <c r="L67" s="20">
        <v>194</v>
      </c>
      <c r="M67" s="9">
        <v>0.14797864225781845</v>
      </c>
      <c r="N67" s="20">
        <v>160</v>
      </c>
      <c r="O67" s="9">
        <v>0.12204424103737604</v>
      </c>
      <c r="P67" s="20">
        <v>7</v>
      </c>
      <c r="Q67" s="9">
        <v>5.3394355453852023E-3</v>
      </c>
    </row>
    <row r="68" spans="4:17" x14ac:dyDescent="0.25">
      <c r="D68" s="8" t="s">
        <v>534</v>
      </c>
      <c r="E68" s="20">
        <v>534</v>
      </c>
      <c r="F68" s="20">
        <v>406</v>
      </c>
      <c r="G68" s="9">
        <v>0.76029962546816476</v>
      </c>
      <c r="H68" s="20">
        <v>291</v>
      </c>
      <c r="I68" s="9">
        <v>0.71674876847290636</v>
      </c>
      <c r="J68" s="20">
        <v>0</v>
      </c>
      <c r="K68" s="9">
        <v>0</v>
      </c>
      <c r="L68" s="20">
        <v>12</v>
      </c>
      <c r="M68" s="9">
        <v>2.9556650246305417E-2</v>
      </c>
      <c r="N68" s="20">
        <v>86</v>
      </c>
      <c r="O68" s="9">
        <v>0.21182266009852216</v>
      </c>
      <c r="P68" s="20">
        <v>10</v>
      </c>
      <c r="Q68" s="9">
        <v>2.4630541871921183E-2</v>
      </c>
    </row>
    <row r="69" spans="4:17" x14ac:dyDescent="0.25">
      <c r="D69" s="8" t="s">
        <v>545</v>
      </c>
      <c r="E69" s="20">
        <v>1658</v>
      </c>
      <c r="F69" s="20">
        <v>1206</v>
      </c>
      <c r="G69" s="9">
        <v>0.72738238841978287</v>
      </c>
      <c r="H69" s="20">
        <v>834</v>
      </c>
      <c r="I69" s="9">
        <v>0.69154228855721389</v>
      </c>
      <c r="J69" s="20">
        <v>0</v>
      </c>
      <c r="K69" s="9">
        <v>0</v>
      </c>
      <c r="L69" s="20">
        <v>127</v>
      </c>
      <c r="M69" s="9">
        <v>0.10530679933665009</v>
      </c>
      <c r="N69" s="20">
        <v>258</v>
      </c>
      <c r="O69" s="9">
        <v>0.21393034825870647</v>
      </c>
      <c r="P69" s="20">
        <v>15</v>
      </c>
      <c r="Q69" s="9">
        <v>1.2437810945273632E-2</v>
      </c>
    </row>
    <row r="70" spans="4:17" x14ac:dyDescent="0.25">
      <c r="D70" s="7" t="s">
        <v>738</v>
      </c>
      <c r="E70" s="20">
        <v>5428</v>
      </c>
      <c r="F70" s="20">
        <v>3671</v>
      </c>
      <c r="G70" s="9">
        <v>0.67630803242446569</v>
      </c>
      <c r="H70" s="20">
        <v>2434</v>
      </c>
      <c r="I70" s="9">
        <v>0.66303459547807142</v>
      </c>
      <c r="J70" s="20">
        <v>0</v>
      </c>
      <c r="K70" s="9">
        <v>0</v>
      </c>
      <c r="L70" s="20">
        <v>730</v>
      </c>
      <c r="M70" s="9">
        <v>0.19885589757559249</v>
      </c>
      <c r="N70" s="20">
        <v>768</v>
      </c>
      <c r="O70" s="9">
        <v>0.20920730046308908</v>
      </c>
      <c r="P70" s="20">
        <v>54</v>
      </c>
      <c r="Q70" s="9">
        <v>1.470988831381095E-2</v>
      </c>
    </row>
    <row r="71" spans="4:17" x14ac:dyDescent="0.25">
      <c r="D71" s="8" t="s">
        <v>739</v>
      </c>
      <c r="E71" s="20">
        <v>741</v>
      </c>
      <c r="F71" s="20">
        <v>451</v>
      </c>
      <c r="G71" s="9">
        <v>0.60863697705802966</v>
      </c>
      <c r="H71" s="20">
        <v>250</v>
      </c>
      <c r="I71" s="9">
        <v>0.55432372505543237</v>
      </c>
      <c r="J71" s="20">
        <v>0</v>
      </c>
      <c r="K71" s="9">
        <v>0</v>
      </c>
      <c r="L71" s="20">
        <v>108</v>
      </c>
      <c r="M71" s="9">
        <v>0.23946784922394679</v>
      </c>
      <c r="N71" s="20">
        <v>138</v>
      </c>
      <c r="O71" s="9">
        <v>0.30598669623059865</v>
      </c>
      <c r="P71" s="20">
        <v>16</v>
      </c>
      <c r="Q71" s="9">
        <v>3.5476718403547672E-2</v>
      </c>
    </row>
    <row r="72" spans="4:17" x14ac:dyDescent="0.25">
      <c r="D72" s="8" t="s">
        <v>742</v>
      </c>
      <c r="E72" s="20">
        <v>396</v>
      </c>
      <c r="F72" s="20">
        <v>277</v>
      </c>
      <c r="G72" s="9">
        <v>0.6994949494949495</v>
      </c>
      <c r="H72" s="20">
        <v>205</v>
      </c>
      <c r="I72" s="9">
        <v>0.74007220216606495</v>
      </c>
      <c r="J72" s="20">
        <v>0</v>
      </c>
      <c r="K72" s="9">
        <v>0</v>
      </c>
      <c r="L72" s="20">
        <v>81</v>
      </c>
      <c r="M72" s="9">
        <v>0.29241877256317689</v>
      </c>
      <c r="N72" s="20">
        <v>22</v>
      </c>
      <c r="O72" s="9">
        <v>7.9422382671480149E-2</v>
      </c>
      <c r="P72" s="20">
        <v>2</v>
      </c>
      <c r="Q72" s="9">
        <v>7.2202166064981952E-3</v>
      </c>
    </row>
    <row r="73" spans="4:17" x14ac:dyDescent="0.25">
      <c r="D73" s="8" t="s">
        <v>743</v>
      </c>
      <c r="E73" s="20">
        <v>936</v>
      </c>
      <c r="F73" s="20">
        <v>590</v>
      </c>
      <c r="G73" s="9">
        <v>0.63034188034188032</v>
      </c>
      <c r="H73" s="20">
        <v>360</v>
      </c>
      <c r="I73" s="9">
        <v>0.61016949152542377</v>
      </c>
      <c r="J73" s="20">
        <v>0</v>
      </c>
      <c r="K73" s="9">
        <v>0</v>
      </c>
      <c r="L73" s="20">
        <v>181</v>
      </c>
      <c r="M73" s="9">
        <v>0.30677966101694915</v>
      </c>
      <c r="N73" s="20">
        <v>112</v>
      </c>
      <c r="O73" s="9">
        <v>0.18983050847457628</v>
      </c>
      <c r="P73" s="20">
        <v>11</v>
      </c>
      <c r="Q73" s="9">
        <v>1.864406779661017E-2</v>
      </c>
    </row>
    <row r="74" spans="4:17" x14ac:dyDescent="0.25">
      <c r="D74" s="8" t="s">
        <v>744</v>
      </c>
      <c r="E74" s="20">
        <v>267</v>
      </c>
      <c r="F74" s="20">
        <v>208</v>
      </c>
      <c r="G74" s="9">
        <v>0.77902621722846443</v>
      </c>
      <c r="H74" s="20">
        <v>153</v>
      </c>
      <c r="I74" s="9">
        <v>0.73557692307692313</v>
      </c>
      <c r="J74" s="20">
        <v>0</v>
      </c>
      <c r="K74" s="9">
        <v>0</v>
      </c>
      <c r="L74" s="20">
        <v>24</v>
      </c>
      <c r="M74" s="9">
        <v>0.11538461538461539</v>
      </c>
      <c r="N74" s="20">
        <v>25</v>
      </c>
      <c r="O74" s="9">
        <v>0.1201923076923077</v>
      </c>
      <c r="P74" s="20">
        <v>1</v>
      </c>
      <c r="Q74" s="9">
        <v>4.807692307692308E-3</v>
      </c>
    </row>
    <row r="75" spans="4:17" x14ac:dyDescent="0.25">
      <c r="D75" s="8" t="s">
        <v>747</v>
      </c>
      <c r="E75" s="20">
        <v>735</v>
      </c>
      <c r="F75" s="20">
        <v>473</v>
      </c>
      <c r="G75" s="9">
        <v>0.64353741496598638</v>
      </c>
      <c r="H75" s="20">
        <v>302</v>
      </c>
      <c r="I75" s="9">
        <v>0.63847780126849896</v>
      </c>
      <c r="J75" s="20">
        <v>0</v>
      </c>
      <c r="K75" s="9">
        <v>0</v>
      </c>
      <c r="L75" s="20">
        <v>62</v>
      </c>
      <c r="M75" s="9">
        <v>0.13107822410147993</v>
      </c>
      <c r="N75" s="20">
        <v>166</v>
      </c>
      <c r="O75" s="9">
        <v>0.35095137420718814</v>
      </c>
      <c r="P75" s="20">
        <v>11</v>
      </c>
      <c r="Q75" s="9">
        <v>2.3255813953488372E-2</v>
      </c>
    </row>
    <row r="76" spans="4:17" x14ac:dyDescent="0.25">
      <c r="D76" s="8" t="s">
        <v>748</v>
      </c>
      <c r="E76" s="20">
        <v>1738</v>
      </c>
      <c r="F76" s="20">
        <v>1243</v>
      </c>
      <c r="G76" s="9">
        <v>0.71518987341772156</v>
      </c>
      <c r="H76" s="20">
        <v>863</v>
      </c>
      <c r="I76" s="9">
        <v>0.69428801287208364</v>
      </c>
      <c r="J76" s="20">
        <v>0</v>
      </c>
      <c r="K76" s="9">
        <v>0</v>
      </c>
      <c r="L76" s="20">
        <v>150</v>
      </c>
      <c r="M76" s="9">
        <v>0.12067578439259855</v>
      </c>
      <c r="N76" s="20">
        <v>277</v>
      </c>
      <c r="O76" s="9">
        <v>0.22284794851166534</v>
      </c>
      <c r="P76" s="20">
        <v>8</v>
      </c>
      <c r="Q76" s="9">
        <v>6.4360418342719224E-3</v>
      </c>
    </row>
    <row r="77" spans="4:17" x14ac:dyDescent="0.25">
      <c r="D77" s="8" t="s">
        <v>749</v>
      </c>
      <c r="E77" s="20">
        <v>615</v>
      </c>
      <c r="F77" s="20">
        <v>429</v>
      </c>
      <c r="G77" s="9">
        <v>0.69756097560975605</v>
      </c>
      <c r="H77" s="20">
        <v>301</v>
      </c>
      <c r="I77" s="9">
        <v>0.70163170163170163</v>
      </c>
      <c r="J77" s="20">
        <v>0</v>
      </c>
      <c r="K77" s="9">
        <v>0</v>
      </c>
      <c r="L77" s="20">
        <v>124</v>
      </c>
      <c r="M77" s="9">
        <v>0.28904428904428903</v>
      </c>
      <c r="N77" s="20">
        <v>28</v>
      </c>
      <c r="O77" s="9">
        <v>6.5268065268065265E-2</v>
      </c>
      <c r="P77" s="20">
        <v>5</v>
      </c>
      <c r="Q77" s="9">
        <v>1.1655011655011656E-2</v>
      </c>
    </row>
    <row r="78" spans="4:17" x14ac:dyDescent="0.25">
      <c r="D78" s="7" t="s">
        <v>527</v>
      </c>
      <c r="E78" s="20">
        <v>6403</v>
      </c>
      <c r="F78" s="20">
        <v>4553</v>
      </c>
      <c r="G78" s="9">
        <v>0.71107293456192411</v>
      </c>
      <c r="H78" s="20">
        <v>3164</v>
      </c>
      <c r="I78" s="9">
        <v>0.69492642213924882</v>
      </c>
      <c r="J78" s="20">
        <v>1</v>
      </c>
      <c r="K78" s="9">
        <v>2.1963540522732265E-4</v>
      </c>
      <c r="L78" s="20">
        <v>902</v>
      </c>
      <c r="M78" s="9">
        <v>0.19811113551504503</v>
      </c>
      <c r="N78" s="20">
        <v>632</v>
      </c>
      <c r="O78" s="9">
        <v>0.1388095761036679</v>
      </c>
      <c r="P78" s="20">
        <v>75</v>
      </c>
      <c r="Q78" s="9">
        <v>1.6472655392049198E-2</v>
      </c>
    </row>
    <row r="79" spans="4:17" x14ac:dyDescent="0.25">
      <c r="D79" s="8" t="s">
        <v>528</v>
      </c>
      <c r="E79" s="20">
        <v>690</v>
      </c>
      <c r="F79" s="20">
        <v>476</v>
      </c>
      <c r="G79" s="9">
        <v>0.68985507246376809</v>
      </c>
      <c r="H79" s="20">
        <v>312</v>
      </c>
      <c r="I79" s="9">
        <v>0.65546218487394958</v>
      </c>
      <c r="J79" s="20">
        <v>0</v>
      </c>
      <c r="K79" s="9">
        <v>0</v>
      </c>
      <c r="L79" s="20">
        <v>74</v>
      </c>
      <c r="M79" s="9">
        <v>0.15546218487394958</v>
      </c>
      <c r="N79" s="20">
        <v>111</v>
      </c>
      <c r="O79" s="9">
        <v>0.23319327731092437</v>
      </c>
      <c r="P79" s="20">
        <v>6</v>
      </c>
      <c r="Q79" s="9">
        <v>1.2605042016806723E-2</v>
      </c>
    </row>
    <row r="80" spans="4:17" x14ac:dyDescent="0.25">
      <c r="D80" s="8" t="s">
        <v>539</v>
      </c>
      <c r="E80" s="20">
        <v>969</v>
      </c>
      <c r="F80" s="20">
        <v>712</v>
      </c>
      <c r="G80" s="9">
        <v>0.73477812177502577</v>
      </c>
      <c r="H80" s="20">
        <v>461</v>
      </c>
      <c r="I80" s="9">
        <v>0.64747191011235961</v>
      </c>
      <c r="J80" s="20">
        <v>0</v>
      </c>
      <c r="K80" s="9">
        <v>0</v>
      </c>
      <c r="L80" s="20">
        <v>154</v>
      </c>
      <c r="M80" s="9">
        <v>0.21629213483146068</v>
      </c>
      <c r="N80" s="20">
        <v>65</v>
      </c>
      <c r="O80" s="9">
        <v>9.1292134831460675E-2</v>
      </c>
      <c r="P80" s="20">
        <v>7</v>
      </c>
      <c r="Q80" s="9">
        <v>9.8314606741573031E-3</v>
      </c>
    </row>
    <row r="81" spans="4:17" x14ac:dyDescent="0.25">
      <c r="D81" s="8" t="s">
        <v>540</v>
      </c>
      <c r="E81" s="20">
        <v>725</v>
      </c>
      <c r="F81" s="20">
        <v>512</v>
      </c>
      <c r="G81" s="9">
        <v>0.70620689655172408</v>
      </c>
      <c r="H81" s="20">
        <v>380</v>
      </c>
      <c r="I81" s="9">
        <v>0.7421875</v>
      </c>
      <c r="J81" s="20">
        <v>0</v>
      </c>
      <c r="K81" s="9">
        <v>0</v>
      </c>
      <c r="L81" s="20">
        <v>136</v>
      </c>
      <c r="M81" s="9">
        <v>0.265625</v>
      </c>
      <c r="N81" s="20">
        <v>39</v>
      </c>
      <c r="O81" s="9">
        <v>7.6171875E-2</v>
      </c>
      <c r="P81" s="20">
        <v>9</v>
      </c>
      <c r="Q81" s="9">
        <v>1.7578125E-2</v>
      </c>
    </row>
    <row r="82" spans="4:17" x14ac:dyDescent="0.25">
      <c r="D82" s="8" t="s">
        <v>542</v>
      </c>
      <c r="E82" s="20">
        <v>2398</v>
      </c>
      <c r="F82" s="20">
        <v>1689</v>
      </c>
      <c r="G82" s="9">
        <v>0.70433694745621356</v>
      </c>
      <c r="H82" s="20">
        <v>1215</v>
      </c>
      <c r="I82" s="9">
        <v>0.71936056838365892</v>
      </c>
      <c r="J82" s="20">
        <v>0</v>
      </c>
      <c r="K82" s="9">
        <v>0</v>
      </c>
      <c r="L82" s="20">
        <v>409</v>
      </c>
      <c r="M82" s="9">
        <v>0.24215512137359385</v>
      </c>
      <c r="N82" s="20">
        <v>187</v>
      </c>
      <c r="O82" s="9">
        <v>0.11071640023682652</v>
      </c>
      <c r="P82" s="20">
        <v>22</v>
      </c>
      <c r="Q82" s="9">
        <v>1.3025458851391355E-2</v>
      </c>
    </row>
    <row r="83" spans="4:17" x14ac:dyDescent="0.25">
      <c r="D83" s="8" t="s">
        <v>552</v>
      </c>
      <c r="E83" s="20">
        <v>1621</v>
      </c>
      <c r="F83" s="20">
        <v>1164</v>
      </c>
      <c r="G83" s="9">
        <v>0.7180752621838371</v>
      </c>
      <c r="H83" s="20">
        <v>796</v>
      </c>
      <c r="I83" s="9">
        <v>0.68384879725085912</v>
      </c>
      <c r="J83" s="20">
        <v>1</v>
      </c>
      <c r="K83" s="9">
        <v>8.5910652920962198E-4</v>
      </c>
      <c r="L83" s="20">
        <v>129</v>
      </c>
      <c r="M83" s="9">
        <v>0.11082474226804123</v>
      </c>
      <c r="N83" s="20">
        <v>230</v>
      </c>
      <c r="O83" s="9">
        <v>0.19759450171821305</v>
      </c>
      <c r="P83" s="20">
        <v>31</v>
      </c>
      <c r="Q83" s="9">
        <v>2.6632302405498281E-2</v>
      </c>
    </row>
    <row r="84" spans="4:17" x14ac:dyDescent="0.25">
      <c r="D84" s="7" t="s">
        <v>532</v>
      </c>
      <c r="E84" s="20">
        <v>3292</v>
      </c>
      <c r="F84" s="20">
        <v>2487</v>
      </c>
      <c r="G84" s="9">
        <v>0.75546780072904007</v>
      </c>
      <c r="H84" s="20">
        <v>1861</v>
      </c>
      <c r="I84" s="9">
        <v>0.74829111379171698</v>
      </c>
      <c r="J84" s="20">
        <v>0</v>
      </c>
      <c r="K84" s="9">
        <v>0</v>
      </c>
      <c r="L84" s="20">
        <v>285</v>
      </c>
      <c r="M84" s="9">
        <v>0.11459589867310012</v>
      </c>
      <c r="N84" s="20">
        <v>368</v>
      </c>
      <c r="O84" s="9">
        <v>0.14796944109368718</v>
      </c>
      <c r="P84" s="20">
        <v>32</v>
      </c>
      <c r="Q84" s="9">
        <v>1.2866907921190189E-2</v>
      </c>
    </row>
    <row r="85" spans="4:17" x14ac:dyDescent="0.25">
      <c r="D85" s="8" t="s">
        <v>533</v>
      </c>
      <c r="E85" s="20">
        <v>621</v>
      </c>
      <c r="F85" s="20">
        <v>459</v>
      </c>
      <c r="G85" s="9">
        <v>0.73913043478260865</v>
      </c>
      <c r="H85" s="20">
        <v>315</v>
      </c>
      <c r="I85" s="9">
        <v>0.68627450980392157</v>
      </c>
      <c r="J85" s="20">
        <v>0</v>
      </c>
      <c r="K85" s="9">
        <v>0</v>
      </c>
      <c r="L85" s="20">
        <v>61</v>
      </c>
      <c r="M85" s="9">
        <v>0.13289760348583879</v>
      </c>
      <c r="N85" s="20">
        <v>66</v>
      </c>
      <c r="O85" s="9">
        <v>0.1437908496732026</v>
      </c>
      <c r="P85" s="20">
        <v>8</v>
      </c>
      <c r="Q85" s="9">
        <v>1.7429193899782137E-2</v>
      </c>
    </row>
    <row r="86" spans="4:17" x14ac:dyDescent="0.25">
      <c r="D86" s="8" t="s">
        <v>717</v>
      </c>
      <c r="E86" s="20">
        <v>0</v>
      </c>
      <c r="F86" s="20">
        <v>0</v>
      </c>
      <c r="G86" s="9">
        <v>0</v>
      </c>
      <c r="H86" s="20">
        <v>0</v>
      </c>
      <c r="I86" s="9">
        <v>0</v>
      </c>
      <c r="J86" s="20">
        <v>0</v>
      </c>
      <c r="K86" s="9">
        <v>0</v>
      </c>
      <c r="L86" s="20">
        <v>0</v>
      </c>
      <c r="M86" s="9">
        <v>0</v>
      </c>
      <c r="N86" s="20">
        <v>0</v>
      </c>
      <c r="O86" s="9">
        <v>0</v>
      </c>
      <c r="P86" s="20">
        <v>0</v>
      </c>
      <c r="Q86" s="9">
        <v>0</v>
      </c>
    </row>
    <row r="87" spans="4:17" x14ac:dyDescent="0.25">
      <c r="D87" s="8" t="s">
        <v>541</v>
      </c>
      <c r="E87" s="20">
        <v>1388</v>
      </c>
      <c r="F87" s="20">
        <v>1036</v>
      </c>
      <c r="G87" s="9">
        <v>0.74639769452449567</v>
      </c>
      <c r="H87" s="20">
        <v>790</v>
      </c>
      <c r="I87" s="9">
        <v>0.76254826254826258</v>
      </c>
      <c r="J87" s="20">
        <v>0</v>
      </c>
      <c r="K87" s="9">
        <v>0</v>
      </c>
      <c r="L87" s="20">
        <v>33</v>
      </c>
      <c r="M87" s="9">
        <v>3.1853281853281852E-2</v>
      </c>
      <c r="N87" s="20">
        <v>246</v>
      </c>
      <c r="O87" s="9">
        <v>0.23745173745173745</v>
      </c>
      <c r="P87" s="20">
        <v>13</v>
      </c>
      <c r="Q87" s="9">
        <v>1.2548262548262547E-2</v>
      </c>
    </row>
    <row r="88" spans="4:17" x14ac:dyDescent="0.25">
      <c r="D88" s="8" t="s">
        <v>543</v>
      </c>
      <c r="E88" s="20">
        <v>1283</v>
      </c>
      <c r="F88" s="20">
        <v>992</v>
      </c>
      <c r="G88" s="9">
        <v>0.77318784099766169</v>
      </c>
      <c r="H88" s="20">
        <v>756</v>
      </c>
      <c r="I88" s="9">
        <v>0.76209677419354838</v>
      </c>
      <c r="J88" s="20">
        <v>0</v>
      </c>
      <c r="K88" s="9">
        <v>0</v>
      </c>
      <c r="L88" s="20">
        <v>191</v>
      </c>
      <c r="M88" s="9">
        <v>0.19254032258064516</v>
      </c>
      <c r="N88" s="20">
        <v>56</v>
      </c>
      <c r="O88" s="9">
        <v>5.6451612903225805E-2</v>
      </c>
      <c r="P88" s="20">
        <v>11</v>
      </c>
      <c r="Q88" s="9">
        <v>1.1088709677419355E-2</v>
      </c>
    </row>
    <row r="89" spans="4:17" x14ac:dyDescent="0.25">
      <c r="D89" s="8" t="s">
        <v>544</v>
      </c>
      <c r="E89" s="20">
        <v>0</v>
      </c>
      <c r="F89" s="20">
        <v>0</v>
      </c>
      <c r="G89" s="9">
        <v>0</v>
      </c>
      <c r="H89" s="20">
        <v>0</v>
      </c>
      <c r="I89" s="9">
        <v>0</v>
      </c>
      <c r="J89" s="20">
        <v>0</v>
      </c>
      <c r="K89" s="9">
        <v>0</v>
      </c>
      <c r="L89" s="20">
        <v>0</v>
      </c>
      <c r="M89" s="9">
        <v>0</v>
      </c>
      <c r="N89" s="20">
        <v>0</v>
      </c>
      <c r="O89" s="9">
        <v>0</v>
      </c>
      <c r="P89" s="20">
        <v>0</v>
      </c>
      <c r="Q89" s="9">
        <v>0</v>
      </c>
    </row>
    <row r="90" spans="4:17" x14ac:dyDescent="0.25">
      <c r="D90" s="8" t="s">
        <v>554</v>
      </c>
      <c r="E90" s="20">
        <v>0</v>
      </c>
      <c r="F90" s="20">
        <v>0</v>
      </c>
      <c r="G90" s="9">
        <v>0</v>
      </c>
      <c r="H90" s="20">
        <v>0</v>
      </c>
      <c r="I90" s="9">
        <v>0</v>
      </c>
      <c r="J90" s="20">
        <v>0</v>
      </c>
      <c r="K90" s="9">
        <v>0</v>
      </c>
      <c r="L90" s="20">
        <v>0</v>
      </c>
      <c r="M90" s="9">
        <v>0</v>
      </c>
      <c r="N90" s="20">
        <v>0</v>
      </c>
      <c r="O90" s="9">
        <v>0</v>
      </c>
      <c r="P90" s="20">
        <v>0</v>
      </c>
      <c r="Q90" s="9">
        <v>0</v>
      </c>
    </row>
    <row r="91" spans="4:17" x14ac:dyDescent="0.25">
      <c r="D91" s="7" t="s">
        <v>535</v>
      </c>
      <c r="E91" s="20">
        <v>2910</v>
      </c>
      <c r="F91" s="20">
        <v>2222</v>
      </c>
      <c r="G91" s="9">
        <v>0.76357388316151198</v>
      </c>
      <c r="H91" s="20">
        <v>1793</v>
      </c>
      <c r="I91" s="9">
        <v>0.80693069306930698</v>
      </c>
      <c r="J91" s="20">
        <v>0</v>
      </c>
      <c r="K91" s="9">
        <v>0</v>
      </c>
      <c r="L91" s="20">
        <v>158</v>
      </c>
      <c r="M91" s="9">
        <v>7.1107110711071106E-2</v>
      </c>
      <c r="N91" s="20">
        <v>391</v>
      </c>
      <c r="O91" s="9">
        <v>0.17596759675967596</v>
      </c>
      <c r="P91" s="20">
        <v>51</v>
      </c>
      <c r="Q91" s="9">
        <v>2.2952295229522954E-2</v>
      </c>
    </row>
    <row r="92" spans="4:17" x14ac:dyDescent="0.25">
      <c r="D92" s="8" t="s">
        <v>536</v>
      </c>
      <c r="E92" s="20">
        <v>1131</v>
      </c>
      <c r="F92" s="20">
        <v>850</v>
      </c>
      <c r="G92" s="9">
        <v>0.75154730327144115</v>
      </c>
      <c r="H92" s="20">
        <v>672</v>
      </c>
      <c r="I92" s="9">
        <v>0.79058823529411759</v>
      </c>
      <c r="J92" s="20">
        <v>0</v>
      </c>
      <c r="K92" s="9">
        <v>0</v>
      </c>
      <c r="L92" s="20">
        <v>31</v>
      </c>
      <c r="M92" s="9">
        <v>3.6470588235294116E-2</v>
      </c>
      <c r="N92" s="20">
        <v>192</v>
      </c>
      <c r="O92" s="9">
        <v>0.22588235294117648</v>
      </c>
      <c r="P92" s="20">
        <v>27</v>
      </c>
      <c r="Q92" s="9">
        <v>3.1764705882352938E-2</v>
      </c>
    </row>
    <row r="93" spans="4:17" x14ac:dyDescent="0.25">
      <c r="D93" s="8" t="s">
        <v>718</v>
      </c>
      <c r="E93" s="20">
        <v>0</v>
      </c>
      <c r="F93" s="20">
        <v>0</v>
      </c>
      <c r="G93" s="9">
        <v>0</v>
      </c>
      <c r="H93" s="20">
        <v>0</v>
      </c>
      <c r="I93" s="9">
        <v>0</v>
      </c>
      <c r="J93" s="20">
        <v>0</v>
      </c>
      <c r="K93" s="9">
        <v>0</v>
      </c>
      <c r="L93" s="20">
        <v>0</v>
      </c>
      <c r="M93" s="9">
        <v>0</v>
      </c>
      <c r="N93" s="20">
        <v>0</v>
      </c>
      <c r="O93" s="9">
        <v>0</v>
      </c>
      <c r="P93" s="20">
        <v>0</v>
      </c>
      <c r="Q93" s="9">
        <v>0</v>
      </c>
    </row>
    <row r="94" spans="4:17" x14ac:dyDescent="0.25">
      <c r="D94" s="8" t="s">
        <v>546</v>
      </c>
      <c r="E94" s="20">
        <v>0</v>
      </c>
      <c r="F94" s="20">
        <v>0</v>
      </c>
      <c r="G94" s="9">
        <v>0</v>
      </c>
      <c r="H94" s="20">
        <v>0</v>
      </c>
      <c r="I94" s="9">
        <v>0</v>
      </c>
      <c r="J94" s="20">
        <v>0</v>
      </c>
      <c r="K94" s="9">
        <v>0</v>
      </c>
      <c r="L94" s="20">
        <v>0</v>
      </c>
      <c r="M94" s="9">
        <v>0</v>
      </c>
      <c r="N94" s="20">
        <v>0</v>
      </c>
      <c r="O94" s="9">
        <v>0</v>
      </c>
      <c r="P94" s="20">
        <v>0</v>
      </c>
      <c r="Q94" s="9">
        <v>0</v>
      </c>
    </row>
    <row r="95" spans="4:17" x14ac:dyDescent="0.25">
      <c r="D95" s="8" t="s">
        <v>550</v>
      </c>
      <c r="E95" s="20">
        <v>830</v>
      </c>
      <c r="F95" s="20">
        <v>591</v>
      </c>
      <c r="G95" s="9">
        <v>0.71204819277108433</v>
      </c>
      <c r="H95" s="20">
        <v>441</v>
      </c>
      <c r="I95" s="9">
        <v>0.74619289340101524</v>
      </c>
      <c r="J95" s="20">
        <v>0</v>
      </c>
      <c r="K95" s="9">
        <v>0</v>
      </c>
      <c r="L95" s="20">
        <v>76</v>
      </c>
      <c r="M95" s="9">
        <v>0.12859560067681894</v>
      </c>
      <c r="N95" s="20">
        <v>116</v>
      </c>
      <c r="O95" s="9">
        <v>0.19627749576988154</v>
      </c>
      <c r="P95" s="20">
        <v>11</v>
      </c>
      <c r="Q95" s="9">
        <v>1.8612521150592216E-2</v>
      </c>
    </row>
    <row r="96" spans="4:17" x14ac:dyDescent="0.25">
      <c r="D96" s="8" t="s">
        <v>551</v>
      </c>
      <c r="E96" s="20">
        <v>0</v>
      </c>
      <c r="F96" s="20">
        <v>0</v>
      </c>
      <c r="G96" s="9">
        <v>0</v>
      </c>
      <c r="H96" s="20">
        <v>0</v>
      </c>
      <c r="I96" s="9">
        <v>0</v>
      </c>
      <c r="J96" s="20">
        <v>0</v>
      </c>
      <c r="K96" s="9">
        <v>0</v>
      </c>
      <c r="L96" s="20">
        <v>0</v>
      </c>
      <c r="M96" s="9">
        <v>0</v>
      </c>
      <c r="N96" s="20">
        <v>0</v>
      </c>
      <c r="O96" s="9">
        <v>0</v>
      </c>
      <c r="P96" s="20">
        <v>0</v>
      </c>
      <c r="Q96" s="9">
        <v>0</v>
      </c>
    </row>
    <row r="97" spans="4:17" x14ac:dyDescent="0.25">
      <c r="D97" s="8" t="s">
        <v>553</v>
      </c>
      <c r="E97" s="20">
        <v>949</v>
      </c>
      <c r="F97" s="20">
        <v>781</v>
      </c>
      <c r="G97" s="9">
        <v>0.82297154899894631</v>
      </c>
      <c r="H97" s="20">
        <v>680</v>
      </c>
      <c r="I97" s="9">
        <v>0.8706786171574904</v>
      </c>
      <c r="J97" s="20">
        <v>0</v>
      </c>
      <c r="K97" s="9">
        <v>0</v>
      </c>
      <c r="L97" s="20">
        <v>51</v>
      </c>
      <c r="M97" s="9">
        <v>6.530089628681178E-2</v>
      </c>
      <c r="N97" s="20">
        <v>83</v>
      </c>
      <c r="O97" s="9">
        <v>0.10627400768245839</v>
      </c>
      <c r="P97" s="20">
        <v>13</v>
      </c>
      <c r="Q97" s="9">
        <v>1.6645326504481434E-2</v>
      </c>
    </row>
    <row r="98" spans="4:17" x14ac:dyDescent="0.25">
      <c r="D98" s="7" t="s">
        <v>740</v>
      </c>
      <c r="E98" s="20">
        <v>4294</v>
      </c>
      <c r="F98" s="20">
        <v>2551</v>
      </c>
      <c r="G98" s="9">
        <v>0.59408476944573829</v>
      </c>
      <c r="H98" s="20">
        <v>1493</v>
      </c>
      <c r="I98" s="9">
        <v>0.58526068208545667</v>
      </c>
      <c r="J98" s="20">
        <v>0</v>
      </c>
      <c r="K98" s="9">
        <v>0</v>
      </c>
      <c r="L98" s="20">
        <v>961</v>
      </c>
      <c r="M98" s="9">
        <v>0.37671501372010974</v>
      </c>
      <c r="N98" s="20">
        <v>524</v>
      </c>
      <c r="O98" s="9">
        <v>0.20540964327714623</v>
      </c>
      <c r="P98" s="20">
        <v>71</v>
      </c>
      <c r="Q98" s="9">
        <v>2.7832222657781264E-2</v>
      </c>
    </row>
    <row r="99" spans="4:17" x14ac:dyDescent="0.25">
      <c r="D99" s="8" t="s">
        <v>741</v>
      </c>
      <c r="E99" s="20">
        <v>739</v>
      </c>
      <c r="F99" s="20">
        <v>360</v>
      </c>
      <c r="G99" s="9">
        <v>0.48714479025710422</v>
      </c>
      <c r="H99" s="20">
        <v>161</v>
      </c>
      <c r="I99" s="9">
        <v>0.44722222222222224</v>
      </c>
      <c r="J99" s="20">
        <v>0</v>
      </c>
      <c r="K99" s="9">
        <v>0</v>
      </c>
      <c r="L99" s="20">
        <v>230</v>
      </c>
      <c r="M99" s="9">
        <v>0.63888888888888884</v>
      </c>
      <c r="N99" s="20">
        <v>70</v>
      </c>
      <c r="O99" s="9">
        <v>0.19444444444444445</v>
      </c>
      <c r="P99" s="20">
        <v>32</v>
      </c>
      <c r="Q99" s="9">
        <v>8.8888888888888892E-2</v>
      </c>
    </row>
    <row r="100" spans="4:17" x14ac:dyDescent="0.25">
      <c r="D100" s="8" t="s">
        <v>745</v>
      </c>
      <c r="E100" s="20">
        <v>1866</v>
      </c>
      <c r="F100" s="20">
        <v>1255</v>
      </c>
      <c r="G100" s="9">
        <v>0.672561629153269</v>
      </c>
      <c r="H100" s="20">
        <v>828</v>
      </c>
      <c r="I100" s="9">
        <v>0.65976095617529884</v>
      </c>
      <c r="J100" s="20">
        <v>0</v>
      </c>
      <c r="K100" s="9">
        <v>0</v>
      </c>
      <c r="L100" s="20">
        <v>194</v>
      </c>
      <c r="M100" s="9">
        <v>0.15458167330677292</v>
      </c>
      <c r="N100" s="20">
        <v>323</v>
      </c>
      <c r="O100" s="9">
        <v>0.25737051792828686</v>
      </c>
      <c r="P100" s="20">
        <v>24</v>
      </c>
      <c r="Q100" s="9">
        <v>1.9123505976095617E-2</v>
      </c>
    </row>
    <row r="101" spans="4:17" x14ac:dyDescent="0.25">
      <c r="D101" s="8" t="s">
        <v>746</v>
      </c>
      <c r="E101" s="20">
        <v>1689</v>
      </c>
      <c r="F101" s="20">
        <v>936</v>
      </c>
      <c r="G101" s="9">
        <v>0.55417406749555953</v>
      </c>
      <c r="H101" s="20">
        <v>504</v>
      </c>
      <c r="I101" s="9">
        <v>0.53846153846153844</v>
      </c>
      <c r="J101" s="20">
        <v>0</v>
      </c>
      <c r="K101" s="9">
        <v>0</v>
      </c>
      <c r="L101" s="20">
        <v>537</v>
      </c>
      <c r="M101" s="9">
        <v>0.57371794871794868</v>
      </c>
      <c r="N101" s="20">
        <v>131</v>
      </c>
      <c r="O101" s="9">
        <v>0.13995726495726496</v>
      </c>
      <c r="P101" s="20">
        <v>15</v>
      </c>
      <c r="Q101" s="9">
        <v>1.6025641025641024E-2</v>
      </c>
    </row>
    <row r="102" spans="4:17" x14ac:dyDescent="0.25">
      <c r="D102" s="7" t="s">
        <v>537</v>
      </c>
      <c r="E102" s="20">
        <v>5632</v>
      </c>
      <c r="F102" s="20">
        <v>3908</v>
      </c>
      <c r="G102" s="9">
        <v>0.69389204545454541</v>
      </c>
      <c r="H102" s="20">
        <v>2760</v>
      </c>
      <c r="I102" s="9">
        <v>0.70624360286591603</v>
      </c>
      <c r="J102" s="20">
        <v>0</v>
      </c>
      <c r="K102" s="9">
        <v>0</v>
      </c>
      <c r="L102" s="20">
        <v>528</v>
      </c>
      <c r="M102" s="9">
        <v>0.13510747185261002</v>
      </c>
      <c r="N102" s="20">
        <v>730</v>
      </c>
      <c r="O102" s="9">
        <v>0.18679631525076765</v>
      </c>
      <c r="P102" s="20">
        <v>165</v>
      </c>
      <c r="Q102" s="9">
        <v>4.2221084953940634E-2</v>
      </c>
    </row>
    <row r="103" spans="4:17" x14ac:dyDescent="0.25">
      <c r="D103" s="8" t="s">
        <v>538</v>
      </c>
      <c r="E103" s="20">
        <v>1089</v>
      </c>
      <c r="F103" s="20">
        <v>755</v>
      </c>
      <c r="G103" s="9">
        <v>0.69329660238751145</v>
      </c>
      <c r="H103" s="20">
        <v>569</v>
      </c>
      <c r="I103" s="9">
        <v>0.75364238410596029</v>
      </c>
      <c r="J103" s="20">
        <v>0</v>
      </c>
      <c r="K103" s="9">
        <v>0</v>
      </c>
      <c r="L103" s="20">
        <v>48</v>
      </c>
      <c r="M103" s="9">
        <v>6.3576158940397351E-2</v>
      </c>
      <c r="N103" s="20">
        <v>182</v>
      </c>
      <c r="O103" s="9">
        <v>0.24105960264900661</v>
      </c>
      <c r="P103" s="20">
        <v>51</v>
      </c>
      <c r="Q103" s="9">
        <v>6.7549668874172186E-2</v>
      </c>
    </row>
    <row r="104" spans="4:17" x14ac:dyDescent="0.25">
      <c r="D104" s="8" t="s">
        <v>548</v>
      </c>
      <c r="E104" s="20">
        <v>388</v>
      </c>
      <c r="F104" s="20">
        <v>177</v>
      </c>
      <c r="G104" s="9">
        <v>0.45618556701030927</v>
      </c>
      <c r="H104" s="20">
        <v>92</v>
      </c>
      <c r="I104" s="9">
        <v>0.51977401129943501</v>
      </c>
      <c r="J104" s="20">
        <v>0</v>
      </c>
      <c r="K104" s="9">
        <v>0</v>
      </c>
      <c r="L104" s="20">
        <v>75</v>
      </c>
      <c r="M104" s="9">
        <v>0.42372881355932202</v>
      </c>
      <c r="N104" s="20">
        <v>80</v>
      </c>
      <c r="O104" s="9">
        <v>0.4519774011299435</v>
      </c>
      <c r="P104" s="20">
        <v>17</v>
      </c>
      <c r="Q104" s="9">
        <v>9.6045197740112997E-2</v>
      </c>
    </row>
    <row r="105" spans="4:17" x14ac:dyDescent="0.25">
      <c r="D105" s="8" t="s">
        <v>555</v>
      </c>
      <c r="E105" s="20">
        <v>2097</v>
      </c>
      <c r="F105" s="20">
        <v>1545</v>
      </c>
      <c r="G105" s="9">
        <v>0.73676680972818309</v>
      </c>
      <c r="H105" s="20">
        <v>1114</v>
      </c>
      <c r="I105" s="9">
        <v>0.7210355987055016</v>
      </c>
      <c r="J105" s="20">
        <v>0</v>
      </c>
      <c r="K105" s="9">
        <v>0</v>
      </c>
      <c r="L105" s="20">
        <v>214</v>
      </c>
      <c r="M105" s="9">
        <v>0.13851132686084142</v>
      </c>
      <c r="N105" s="20">
        <v>190</v>
      </c>
      <c r="O105" s="9">
        <v>0.12297734627831715</v>
      </c>
      <c r="P105" s="20">
        <v>28</v>
      </c>
      <c r="Q105" s="9">
        <v>1.8122977346278317E-2</v>
      </c>
    </row>
    <row r="106" spans="4:17" x14ac:dyDescent="0.25">
      <c r="D106" s="8" t="s">
        <v>556</v>
      </c>
      <c r="E106" s="20">
        <v>1312</v>
      </c>
      <c r="F106" s="20">
        <v>899</v>
      </c>
      <c r="G106" s="9">
        <v>0.68521341463414631</v>
      </c>
      <c r="H106" s="20">
        <v>609</v>
      </c>
      <c r="I106" s="9">
        <v>0.67741935483870963</v>
      </c>
      <c r="J106" s="20">
        <v>0</v>
      </c>
      <c r="K106" s="9">
        <v>0</v>
      </c>
      <c r="L106" s="20">
        <v>178</v>
      </c>
      <c r="M106" s="9">
        <v>0.19799777530589543</v>
      </c>
      <c r="N106" s="20">
        <v>149</v>
      </c>
      <c r="O106" s="9">
        <v>0.1657397107897664</v>
      </c>
      <c r="P106" s="20">
        <v>33</v>
      </c>
      <c r="Q106" s="9">
        <v>3.6707452725250278E-2</v>
      </c>
    </row>
    <row r="107" spans="4:17" x14ac:dyDescent="0.25">
      <c r="D107" s="8" t="s">
        <v>557</v>
      </c>
      <c r="E107" s="20">
        <v>746</v>
      </c>
      <c r="F107" s="20">
        <v>532</v>
      </c>
      <c r="G107" s="9">
        <v>0.71313672922252014</v>
      </c>
      <c r="H107" s="20">
        <v>376</v>
      </c>
      <c r="I107" s="9">
        <v>0.70676691729323304</v>
      </c>
      <c r="J107" s="20">
        <v>0</v>
      </c>
      <c r="K107" s="9">
        <v>0</v>
      </c>
      <c r="L107" s="20">
        <v>13</v>
      </c>
      <c r="M107" s="9">
        <v>2.4436090225563908E-2</v>
      </c>
      <c r="N107" s="20">
        <v>129</v>
      </c>
      <c r="O107" s="9">
        <v>0.2424812030075188</v>
      </c>
      <c r="P107" s="20">
        <v>36</v>
      </c>
      <c r="Q107" s="9">
        <v>6.7669172932330823E-2</v>
      </c>
    </row>
    <row r="108" spans="4:17" x14ac:dyDescent="0.25">
      <c r="D108" s="7" t="s">
        <v>449</v>
      </c>
      <c r="E108" s="20">
        <v>4435</v>
      </c>
      <c r="F108" s="20">
        <v>3410</v>
      </c>
      <c r="G108" s="9">
        <v>0.7688838782412627</v>
      </c>
      <c r="H108" s="20">
        <v>2572</v>
      </c>
      <c r="I108" s="9">
        <v>0.75425219941348975</v>
      </c>
      <c r="J108" s="20">
        <v>0</v>
      </c>
      <c r="K108" s="9">
        <v>0</v>
      </c>
      <c r="L108" s="20">
        <v>310</v>
      </c>
      <c r="M108" s="9">
        <v>9.0909090909090912E-2</v>
      </c>
      <c r="N108" s="20">
        <v>514</v>
      </c>
      <c r="O108" s="9">
        <v>0.15073313782991202</v>
      </c>
      <c r="P108" s="20">
        <v>42</v>
      </c>
      <c r="Q108" s="9">
        <v>1.2316715542521995E-2</v>
      </c>
    </row>
    <row r="109" spans="4:17" x14ac:dyDescent="0.25">
      <c r="D109" s="8" t="s">
        <v>526</v>
      </c>
      <c r="E109" s="20">
        <v>625</v>
      </c>
      <c r="F109" s="20">
        <v>420</v>
      </c>
      <c r="G109" s="9">
        <v>0.67200000000000004</v>
      </c>
      <c r="H109" s="20">
        <v>300</v>
      </c>
      <c r="I109" s="9">
        <v>0.7142857142857143</v>
      </c>
      <c r="J109" s="20">
        <v>0</v>
      </c>
      <c r="K109" s="9">
        <v>0</v>
      </c>
      <c r="L109" s="20">
        <v>36</v>
      </c>
      <c r="M109" s="9">
        <v>8.5714285714285715E-2</v>
      </c>
      <c r="N109" s="20">
        <v>125</v>
      </c>
      <c r="O109" s="9">
        <v>0.29761904761904762</v>
      </c>
      <c r="P109" s="20">
        <v>12</v>
      </c>
      <c r="Q109" s="9">
        <v>2.8571428571428571E-2</v>
      </c>
    </row>
    <row r="110" spans="4:17" x14ac:dyDescent="0.25">
      <c r="D110" s="8" t="s">
        <v>450</v>
      </c>
      <c r="E110" s="20">
        <v>990</v>
      </c>
      <c r="F110" s="20">
        <v>747</v>
      </c>
      <c r="G110" s="9">
        <v>0.75454545454545452</v>
      </c>
      <c r="H110" s="20">
        <v>534</v>
      </c>
      <c r="I110" s="9">
        <v>0.71485943775100402</v>
      </c>
      <c r="J110" s="20">
        <v>0</v>
      </c>
      <c r="K110" s="9">
        <v>0</v>
      </c>
      <c r="L110" s="20">
        <v>34</v>
      </c>
      <c r="M110" s="9">
        <v>4.5515394912985271E-2</v>
      </c>
      <c r="N110" s="20">
        <v>154</v>
      </c>
      <c r="O110" s="9">
        <v>0.20615796519410978</v>
      </c>
      <c r="P110" s="20">
        <v>14</v>
      </c>
      <c r="Q110" s="9">
        <v>1.8741633199464525E-2</v>
      </c>
    </row>
    <row r="111" spans="4:17" x14ac:dyDescent="0.25">
      <c r="D111" s="8" t="s">
        <v>547</v>
      </c>
      <c r="E111" s="20">
        <v>1146</v>
      </c>
      <c r="F111" s="20">
        <v>934</v>
      </c>
      <c r="G111" s="9">
        <v>0.81500872600349039</v>
      </c>
      <c r="H111" s="20">
        <v>743</v>
      </c>
      <c r="I111" s="9">
        <v>0.7955032119914347</v>
      </c>
      <c r="J111" s="20">
        <v>0</v>
      </c>
      <c r="K111" s="9">
        <v>0</v>
      </c>
      <c r="L111" s="20">
        <v>81</v>
      </c>
      <c r="M111" s="9">
        <v>8.6723768736616705E-2</v>
      </c>
      <c r="N111" s="20">
        <v>94</v>
      </c>
      <c r="O111" s="9">
        <v>0.1006423982869379</v>
      </c>
      <c r="P111" s="20">
        <v>7</v>
      </c>
      <c r="Q111" s="9">
        <v>7.4946466809421844E-3</v>
      </c>
    </row>
    <row r="112" spans="4:17" x14ac:dyDescent="0.25">
      <c r="D112" s="8" t="s">
        <v>549</v>
      </c>
      <c r="E112" s="20">
        <v>1674</v>
      </c>
      <c r="F112" s="20">
        <v>1309</v>
      </c>
      <c r="G112" s="9">
        <v>0.78195937873357224</v>
      </c>
      <c r="H112" s="20">
        <v>995</v>
      </c>
      <c r="I112" s="9">
        <v>0.76012223071046603</v>
      </c>
      <c r="J112" s="20">
        <v>0</v>
      </c>
      <c r="K112" s="9">
        <v>0</v>
      </c>
      <c r="L112" s="20">
        <v>159</v>
      </c>
      <c r="M112" s="9">
        <v>0.12146676852559206</v>
      </c>
      <c r="N112" s="20">
        <v>141</v>
      </c>
      <c r="O112" s="9">
        <v>0.10771581359816654</v>
      </c>
      <c r="P112" s="20">
        <v>9</v>
      </c>
      <c r="Q112" s="9">
        <v>6.8754774637127579E-3</v>
      </c>
    </row>
    <row r="113" spans="4:17" x14ac:dyDescent="0.25">
      <c r="D113" s="6" t="s">
        <v>451</v>
      </c>
      <c r="E113" s="20">
        <v>31470</v>
      </c>
      <c r="F113" s="20">
        <v>26988</v>
      </c>
      <c r="G113" s="9">
        <v>0.85757864632983793</v>
      </c>
      <c r="H113" s="20">
        <v>22140</v>
      </c>
      <c r="I113" s="9">
        <v>0.82036460649177412</v>
      </c>
      <c r="J113" s="20">
        <v>0</v>
      </c>
      <c r="K113" s="9">
        <v>0</v>
      </c>
      <c r="L113" s="20">
        <v>880</v>
      </c>
      <c r="M113" s="9">
        <v>3.2607084630206021E-2</v>
      </c>
      <c r="N113" s="20">
        <v>1716</v>
      </c>
      <c r="O113" s="9">
        <v>6.358381502890173E-2</v>
      </c>
      <c r="P113" s="20">
        <v>1047</v>
      </c>
      <c r="Q113" s="9">
        <v>3.8795020008892844E-2</v>
      </c>
    </row>
    <row r="114" spans="4:17" x14ac:dyDescent="0.25">
      <c r="D114" s="7" t="s">
        <v>561</v>
      </c>
      <c r="E114" s="20">
        <v>0</v>
      </c>
      <c r="F114" s="20">
        <v>0</v>
      </c>
      <c r="G114" s="9">
        <v>0</v>
      </c>
      <c r="H114" s="20">
        <v>0</v>
      </c>
      <c r="I114" s="9">
        <v>0</v>
      </c>
      <c r="J114" s="20">
        <v>0</v>
      </c>
      <c r="K114" s="9">
        <v>0</v>
      </c>
      <c r="L114" s="20">
        <v>0</v>
      </c>
      <c r="M114" s="9">
        <v>0</v>
      </c>
      <c r="N114" s="20">
        <v>0</v>
      </c>
      <c r="O114" s="9">
        <v>0</v>
      </c>
      <c r="P114" s="20">
        <v>0</v>
      </c>
      <c r="Q114" s="9">
        <v>0</v>
      </c>
    </row>
    <row r="115" spans="4:17" x14ac:dyDescent="0.25">
      <c r="D115" s="8" t="s">
        <v>562</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563</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565</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572</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581</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582</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719</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8" t="s">
        <v>586</v>
      </c>
      <c r="E122" s="20">
        <v>0</v>
      </c>
      <c r="F122" s="20">
        <v>0</v>
      </c>
      <c r="G122" s="9">
        <v>0</v>
      </c>
      <c r="H122" s="20">
        <v>0</v>
      </c>
      <c r="I122" s="9">
        <v>0</v>
      </c>
      <c r="J122" s="20">
        <v>0</v>
      </c>
      <c r="K122" s="9">
        <v>0</v>
      </c>
      <c r="L122" s="20">
        <v>0</v>
      </c>
      <c r="M122" s="9">
        <v>0</v>
      </c>
      <c r="N122" s="20">
        <v>0</v>
      </c>
      <c r="O122" s="9">
        <v>0</v>
      </c>
      <c r="P122" s="20">
        <v>0</v>
      </c>
      <c r="Q122" s="9">
        <v>0</v>
      </c>
    </row>
    <row r="123" spans="4:17" x14ac:dyDescent="0.25">
      <c r="D123" s="7" t="s">
        <v>576</v>
      </c>
      <c r="E123" s="20">
        <v>5427</v>
      </c>
      <c r="F123" s="20">
        <v>4711</v>
      </c>
      <c r="G123" s="9">
        <v>0.8680670720471716</v>
      </c>
      <c r="H123" s="20">
        <v>3936</v>
      </c>
      <c r="I123" s="9">
        <v>0.83549140309912973</v>
      </c>
      <c r="J123" s="20">
        <v>0</v>
      </c>
      <c r="K123" s="9">
        <v>0</v>
      </c>
      <c r="L123" s="20">
        <v>87</v>
      </c>
      <c r="M123" s="9">
        <v>1.8467416684355763E-2</v>
      </c>
      <c r="N123" s="20">
        <v>354</v>
      </c>
      <c r="O123" s="9">
        <v>7.5143281681171722E-2</v>
      </c>
      <c r="P123" s="20">
        <v>139</v>
      </c>
      <c r="Q123" s="9">
        <v>2.9505412863510931E-2</v>
      </c>
    </row>
    <row r="124" spans="4:17" x14ac:dyDescent="0.25">
      <c r="D124" s="8" t="s">
        <v>577</v>
      </c>
      <c r="E124" s="20">
        <v>2467</v>
      </c>
      <c r="F124" s="20">
        <v>2104</v>
      </c>
      <c r="G124" s="9">
        <v>0.85285772192946896</v>
      </c>
      <c r="H124" s="20">
        <v>1715</v>
      </c>
      <c r="I124" s="9">
        <v>0.8151140684410646</v>
      </c>
      <c r="J124" s="20">
        <v>0</v>
      </c>
      <c r="K124" s="9">
        <v>0</v>
      </c>
      <c r="L124" s="20">
        <v>44</v>
      </c>
      <c r="M124" s="9">
        <v>2.0912547528517109E-2</v>
      </c>
      <c r="N124" s="20">
        <v>206</v>
      </c>
      <c r="O124" s="9">
        <v>9.7908745247148293E-2</v>
      </c>
      <c r="P124" s="20">
        <v>42</v>
      </c>
      <c r="Q124" s="9">
        <v>1.9961977186311788E-2</v>
      </c>
    </row>
    <row r="125" spans="4:17" x14ac:dyDescent="0.25">
      <c r="D125" s="8" t="s">
        <v>587</v>
      </c>
      <c r="E125" s="20">
        <v>1206</v>
      </c>
      <c r="F125" s="20">
        <v>1066</v>
      </c>
      <c r="G125" s="9">
        <v>0.88391376451077941</v>
      </c>
      <c r="H125" s="20">
        <v>925</v>
      </c>
      <c r="I125" s="9">
        <v>0.86772983114446534</v>
      </c>
      <c r="J125" s="20">
        <v>0</v>
      </c>
      <c r="K125" s="9">
        <v>0</v>
      </c>
      <c r="L125" s="20">
        <v>9</v>
      </c>
      <c r="M125" s="9">
        <v>8.4427767354596627E-3</v>
      </c>
      <c r="N125" s="20">
        <v>55</v>
      </c>
      <c r="O125" s="9">
        <v>5.1594746716697934E-2</v>
      </c>
      <c r="P125" s="20">
        <v>55</v>
      </c>
      <c r="Q125" s="9">
        <v>5.1594746716697934E-2</v>
      </c>
    </row>
    <row r="126" spans="4:17" x14ac:dyDescent="0.25">
      <c r="D126" s="8" t="s">
        <v>593</v>
      </c>
      <c r="E126" s="20">
        <v>1754</v>
      </c>
      <c r="F126" s="20">
        <v>1541</v>
      </c>
      <c r="G126" s="9">
        <v>0.87856328392246297</v>
      </c>
      <c r="H126" s="20">
        <v>1296</v>
      </c>
      <c r="I126" s="9">
        <v>0.84101232965606754</v>
      </c>
      <c r="J126" s="20">
        <v>0</v>
      </c>
      <c r="K126" s="9">
        <v>0</v>
      </c>
      <c r="L126" s="20">
        <v>34</v>
      </c>
      <c r="M126" s="9">
        <v>2.2063595068137574E-2</v>
      </c>
      <c r="N126" s="20">
        <v>93</v>
      </c>
      <c r="O126" s="9">
        <v>6.0350421804023363E-2</v>
      </c>
      <c r="P126" s="20">
        <v>42</v>
      </c>
      <c r="Q126" s="9">
        <v>2.7255029201817001E-2</v>
      </c>
    </row>
    <row r="127" spans="4:17" x14ac:dyDescent="0.25">
      <c r="D127" s="7" t="s">
        <v>452</v>
      </c>
      <c r="E127" s="20">
        <v>12419</v>
      </c>
      <c r="F127" s="20">
        <v>10195</v>
      </c>
      <c r="G127" s="9">
        <v>0.82091955874063938</v>
      </c>
      <c r="H127" s="20">
        <v>8093</v>
      </c>
      <c r="I127" s="9">
        <v>0.79382050024521822</v>
      </c>
      <c r="J127" s="20">
        <v>0</v>
      </c>
      <c r="K127" s="9">
        <v>0</v>
      </c>
      <c r="L127" s="20">
        <v>238</v>
      </c>
      <c r="M127" s="9">
        <v>2.3344776851397745E-2</v>
      </c>
      <c r="N127" s="20">
        <v>1048</v>
      </c>
      <c r="O127" s="9">
        <v>0.10279548798430603</v>
      </c>
      <c r="P127" s="20">
        <v>518</v>
      </c>
      <c r="Q127" s="9">
        <v>5.0809220205983323E-2</v>
      </c>
    </row>
    <row r="128" spans="4:17" x14ac:dyDescent="0.25">
      <c r="D128" s="8" t="s">
        <v>558</v>
      </c>
      <c r="E128" s="20">
        <v>476</v>
      </c>
      <c r="F128" s="20">
        <v>371</v>
      </c>
      <c r="G128" s="9">
        <v>0.77941176470588236</v>
      </c>
      <c r="H128" s="20">
        <v>268</v>
      </c>
      <c r="I128" s="9">
        <v>0.72237196765498657</v>
      </c>
      <c r="J128" s="20">
        <v>0</v>
      </c>
      <c r="K128" s="9">
        <v>0</v>
      </c>
      <c r="L128" s="20">
        <v>13</v>
      </c>
      <c r="M128" s="9">
        <v>3.5040431266846361E-2</v>
      </c>
      <c r="N128" s="20">
        <v>52</v>
      </c>
      <c r="O128" s="9">
        <v>0.14016172506738545</v>
      </c>
      <c r="P128" s="20">
        <v>24</v>
      </c>
      <c r="Q128" s="9">
        <v>6.4690026954177901E-2</v>
      </c>
    </row>
    <row r="129" spans="4:17" x14ac:dyDescent="0.25">
      <c r="D129" s="8" t="s">
        <v>564</v>
      </c>
      <c r="E129" s="20">
        <v>1173</v>
      </c>
      <c r="F129" s="20">
        <v>954</v>
      </c>
      <c r="G129" s="9">
        <v>0.8132992327365729</v>
      </c>
      <c r="H129" s="20">
        <v>755</v>
      </c>
      <c r="I129" s="9">
        <v>0.79140461215932911</v>
      </c>
      <c r="J129" s="20">
        <v>0</v>
      </c>
      <c r="K129" s="9">
        <v>0</v>
      </c>
      <c r="L129" s="20">
        <v>61</v>
      </c>
      <c r="M129" s="9">
        <v>6.3941299790356398E-2</v>
      </c>
      <c r="N129" s="20">
        <v>84</v>
      </c>
      <c r="O129" s="9">
        <v>8.8050314465408799E-2</v>
      </c>
      <c r="P129" s="20">
        <v>38</v>
      </c>
      <c r="Q129" s="9">
        <v>3.9832285115303984E-2</v>
      </c>
    </row>
    <row r="130" spans="4:17" x14ac:dyDescent="0.25">
      <c r="D130" s="8" t="s">
        <v>566</v>
      </c>
      <c r="E130" s="20">
        <v>507</v>
      </c>
      <c r="F130" s="20">
        <v>400</v>
      </c>
      <c r="G130" s="9">
        <v>0.78895463510848129</v>
      </c>
      <c r="H130" s="20">
        <v>291</v>
      </c>
      <c r="I130" s="9">
        <v>0.72750000000000004</v>
      </c>
      <c r="J130" s="20">
        <v>0</v>
      </c>
      <c r="K130" s="9">
        <v>0</v>
      </c>
      <c r="L130" s="20">
        <v>9</v>
      </c>
      <c r="M130" s="9">
        <v>2.2499999999999999E-2</v>
      </c>
      <c r="N130" s="20">
        <v>63</v>
      </c>
      <c r="O130" s="9">
        <v>0.1575</v>
      </c>
      <c r="P130" s="20">
        <v>19</v>
      </c>
      <c r="Q130" s="9">
        <v>4.7500000000000001E-2</v>
      </c>
    </row>
    <row r="131" spans="4:17" x14ac:dyDescent="0.25">
      <c r="D131" s="8" t="s">
        <v>453</v>
      </c>
      <c r="E131" s="20">
        <v>899</v>
      </c>
      <c r="F131" s="20">
        <v>743</v>
      </c>
      <c r="G131" s="9">
        <v>0.82647385984427146</v>
      </c>
      <c r="H131" s="20">
        <v>586</v>
      </c>
      <c r="I131" s="9">
        <v>0.78869448183041724</v>
      </c>
      <c r="J131" s="20">
        <v>0</v>
      </c>
      <c r="K131" s="9">
        <v>0</v>
      </c>
      <c r="L131" s="20">
        <v>6</v>
      </c>
      <c r="M131" s="9">
        <v>8.0753701211305519E-3</v>
      </c>
      <c r="N131" s="20">
        <v>80</v>
      </c>
      <c r="O131" s="9">
        <v>0.10767160161507403</v>
      </c>
      <c r="P131" s="20">
        <v>39</v>
      </c>
      <c r="Q131" s="9">
        <v>5.2489905787348586E-2</v>
      </c>
    </row>
    <row r="132" spans="4:17" x14ac:dyDescent="0.25">
      <c r="D132" s="8" t="s">
        <v>568</v>
      </c>
      <c r="E132" s="20">
        <v>390</v>
      </c>
      <c r="F132" s="20">
        <v>320</v>
      </c>
      <c r="G132" s="9">
        <v>0.82051282051282048</v>
      </c>
      <c r="H132" s="20">
        <v>267</v>
      </c>
      <c r="I132" s="9">
        <v>0.83437499999999998</v>
      </c>
      <c r="J132" s="20">
        <v>0</v>
      </c>
      <c r="K132" s="9">
        <v>0</v>
      </c>
      <c r="L132" s="20">
        <v>6</v>
      </c>
      <c r="M132" s="9">
        <v>1.8749999999999999E-2</v>
      </c>
      <c r="N132" s="20">
        <v>42</v>
      </c>
      <c r="O132" s="9">
        <v>0.13125000000000001</v>
      </c>
      <c r="P132" s="20">
        <v>12</v>
      </c>
      <c r="Q132" s="9">
        <v>3.7499999999999999E-2</v>
      </c>
    </row>
    <row r="133" spans="4:17" x14ac:dyDescent="0.25">
      <c r="D133" s="8" t="s">
        <v>571</v>
      </c>
      <c r="E133" s="20">
        <v>1077</v>
      </c>
      <c r="F133" s="20">
        <v>898</v>
      </c>
      <c r="G133" s="9">
        <v>0.83379758588672237</v>
      </c>
      <c r="H133" s="20">
        <v>681</v>
      </c>
      <c r="I133" s="9">
        <v>0.75835189309576834</v>
      </c>
      <c r="J133" s="20">
        <v>0</v>
      </c>
      <c r="K133" s="9">
        <v>0</v>
      </c>
      <c r="L133" s="20">
        <v>24</v>
      </c>
      <c r="M133" s="9">
        <v>2.6726057906458798E-2</v>
      </c>
      <c r="N133" s="20">
        <v>76</v>
      </c>
      <c r="O133" s="9">
        <v>8.4632516703786187E-2</v>
      </c>
      <c r="P133" s="20">
        <v>41</v>
      </c>
      <c r="Q133" s="9">
        <v>4.5657015590200446E-2</v>
      </c>
    </row>
    <row r="134" spans="4:17" x14ac:dyDescent="0.25">
      <c r="D134" s="8" t="s">
        <v>573</v>
      </c>
      <c r="E134" s="20">
        <v>543</v>
      </c>
      <c r="F134" s="20">
        <v>438</v>
      </c>
      <c r="G134" s="9">
        <v>0.8066298342541437</v>
      </c>
      <c r="H134" s="20">
        <v>332</v>
      </c>
      <c r="I134" s="9">
        <v>0.75799086757990863</v>
      </c>
      <c r="J134" s="20">
        <v>0</v>
      </c>
      <c r="K134" s="9">
        <v>0</v>
      </c>
      <c r="L134" s="20">
        <v>5</v>
      </c>
      <c r="M134" s="9">
        <v>1.1415525114155251E-2</v>
      </c>
      <c r="N134" s="20">
        <v>63</v>
      </c>
      <c r="O134" s="9">
        <v>0.14383561643835616</v>
      </c>
      <c r="P134" s="20">
        <v>17</v>
      </c>
      <c r="Q134" s="9">
        <v>3.8812785388127852E-2</v>
      </c>
    </row>
    <row r="135" spans="4:17" x14ac:dyDescent="0.25">
      <c r="D135" s="8" t="s">
        <v>456</v>
      </c>
      <c r="E135" s="20">
        <v>1081</v>
      </c>
      <c r="F135" s="20">
        <v>855</v>
      </c>
      <c r="G135" s="9">
        <v>0.79093432007400555</v>
      </c>
      <c r="H135" s="20">
        <v>661</v>
      </c>
      <c r="I135" s="9">
        <v>0.7730994152046784</v>
      </c>
      <c r="J135" s="20">
        <v>0</v>
      </c>
      <c r="K135" s="9">
        <v>0</v>
      </c>
      <c r="L135" s="20">
        <v>24</v>
      </c>
      <c r="M135" s="9">
        <v>2.8070175438596492E-2</v>
      </c>
      <c r="N135" s="20">
        <v>108</v>
      </c>
      <c r="O135" s="9">
        <v>0.12631578947368421</v>
      </c>
      <c r="P135" s="20">
        <v>52</v>
      </c>
      <c r="Q135" s="9">
        <v>6.0818713450292397E-2</v>
      </c>
    </row>
    <row r="136" spans="4:17" x14ac:dyDescent="0.25">
      <c r="D136" s="8" t="s">
        <v>574</v>
      </c>
      <c r="E136" s="20">
        <v>2064</v>
      </c>
      <c r="F136" s="20">
        <v>1713</v>
      </c>
      <c r="G136" s="9">
        <v>0.82994186046511631</v>
      </c>
      <c r="H136" s="20">
        <v>1384</v>
      </c>
      <c r="I136" s="9">
        <v>0.80793928779918267</v>
      </c>
      <c r="J136" s="20">
        <v>0</v>
      </c>
      <c r="K136" s="9">
        <v>0</v>
      </c>
      <c r="L136" s="20">
        <v>20</v>
      </c>
      <c r="M136" s="9">
        <v>1.1675423234092236E-2</v>
      </c>
      <c r="N136" s="20">
        <v>236</v>
      </c>
      <c r="O136" s="9">
        <v>0.13776999416228838</v>
      </c>
      <c r="P136" s="20">
        <v>21</v>
      </c>
      <c r="Q136" s="9">
        <v>1.2259194395796848E-2</v>
      </c>
    </row>
    <row r="137" spans="4:17" x14ac:dyDescent="0.25">
      <c r="D137" s="8" t="s">
        <v>578</v>
      </c>
      <c r="E137" s="20">
        <v>359</v>
      </c>
      <c r="F137" s="20">
        <v>308</v>
      </c>
      <c r="G137" s="9">
        <v>0.85793871866295268</v>
      </c>
      <c r="H137" s="20">
        <v>258</v>
      </c>
      <c r="I137" s="9">
        <v>0.83766233766233766</v>
      </c>
      <c r="J137" s="20">
        <v>0</v>
      </c>
      <c r="K137" s="9">
        <v>0</v>
      </c>
      <c r="L137" s="20">
        <v>5</v>
      </c>
      <c r="M137" s="9">
        <v>1.6233766233766232E-2</v>
      </c>
      <c r="N137" s="20">
        <v>23</v>
      </c>
      <c r="O137" s="9">
        <v>7.4675324675324672E-2</v>
      </c>
      <c r="P137" s="20">
        <v>14</v>
      </c>
      <c r="Q137" s="9">
        <v>4.5454545454545456E-2</v>
      </c>
    </row>
    <row r="138" spans="4:17" x14ac:dyDescent="0.25">
      <c r="D138" s="8" t="s">
        <v>579</v>
      </c>
      <c r="E138" s="20">
        <v>1433</v>
      </c>
      <c r="F138" s="20">
        <v>1129</v>
      </c>
      <c r="G138" s="9">
        <v>0.78785764131193303</v>
      </c>
      <c r="H138" s="20">
        <v>904</v>
      </c>
      <c r="I138" s="9">
        <v>0.80070859167404784</v>
      </c>
      <c r="J138" s="20">
        <v>0</v>
      </c>
      <c r="K138" s="9">
        <v>0</v>
      </c>
      <c r="L138" s="20">
        <v>18</v>
      </c>
      <c r="M138" s="9">
        <v>1.5943312666076175E-2</v>
      </c>
      <c r="N138" s="20">
        <v>60</v>
      </c>
      <c r="O138" s="9">
        <v>5.3144375553587246E-2</v>
      </c>
      <c r="P138" s="20">
        <v>174</v>
      </c>
      <c r="Q138" s="9">
        <v>0.15411868910540302</v>
      </c>
    </row>
    <row r="139" spans="4:17" x14ac:dyDescent="0.25">
      <c r="D139" s="8" t="s">
        <v>457</v>
      </c>
      <c r="E139" s="20">
        <v>471</v>
      </c>
      <c r="F139" s="20">
        <v>381</v>
      </c>
      <c r="G139" s="9">
        <v>0.80891719745222934</v>
      </c>
      <c r="H139" s="20">
        <v>287</v>
      </c>
      <c r="I139" s="9">
        <v>0.75328083989501315</v>
      </c>
      <c r="J139" s="20">
        <v>0</v>
      </c>
      <c r="K139" s="9">
        <v>0</v>
      </c>
      <c r="L139" s="20">
        <v>13</v>
      </c>
      <c r="M139" s="9">
        <v>3.4120734908136482E-2</v>
      </c>
      <c r="N139" s="20">
        <v>46</v>
      </c>
      <c r="O139" s="9">
        <v>0.12073490813648294</v>
      </c>
      <c r="P139" s="20">
        <v>14</v>
      </c>
      <c r="Q139" s="9">
        <v>3.6745406824146981E-2</v>
      </c>
    </row>
    <row r="140" spans="4:17" x14ac:dyDescent="0.25">
      <c r="D140" s="8" t="s">
        <v>585</v>
      </c>
      <c r="E140" s="20">
        <v>1260</v>
      </c>
      <c r="F140" s="20">
        <v>1149</v>
      </c>
      <c r="G140" s="9">
        <v>0.91190476190476188</v>
      </c>
      <c r="H140" s="20">
        <v>996</v>
      </c>
      <c r="I140" s="9">
        <v>0.86684073107049608</v>
      </c>
      <c r="J140" s="20">
        <v>0</v>
      </c>
      <c r="K140" s="9">
        <v>0</v>
      </c>
      <c r="L140" s="20">
        <v>31</v>
      </c>
      <c r="M140" s="9">
        <v>2.6979982593559618E-2</v>
      </c>
      <c r="N140" s="20">
        <v>36</v>
      </c>
      <c r="O140" s="9">
        <v>3.1331592689295036E-2</v>
      </c>
      <c r="P140" s="20">
        <v>15</v>
      </c>
      <c r="Q140" s="9">
        <v>1.3054830287206266E-2</v>
      </c>
    </row>
    <row r="141" spans="4:17" x14ac:dyDescent="0.25">
      <c r="D141" s="8" t="s">
        <v>588</v>
      </c>
      <c r="E141" s="20">
        <v>686</v>
      </c>
      <c r="F141" s="20">
        <v>536</v>
      </c>
      <c r="G141" s="9">
        <v>0.78134110787172006</v>
      </c>
      <c r="H141" s="20">
        <v>423</v>
      </c>
      <c r="I141" s="9">
        <v>0.78917910447761197</v>
      </c>
      <c r="J141" s="20">
        <v>0</v>
      </c>
      <c r="K141" s="9">
        <v>0</v>
      </c>
      <c r="L141" s="20">
        <v>3</v>
      </c>
      <c r="M141" s="9">
        <v>5.597014925373134E-3</v>
      </c>
      <c r="N141" s="20">
        <v>79</v>
      </c>
      <c r="O141" s="9">
        <v>0.14738805970149255</v>
      </c>
      <c r="P141" s="20">
        <v>38</v>
      </c>
      <c r="Q141" s="9">
        <v>7.0895522388059698E-2</v>
      </c>
    </row>
    <row r="142" spans="4:17" x14ac:dyDescent="0.25">
      <c r="D142" s="7" t="s">
        <v>454</v>
      </c>
      <c r="E142" s="20">
        <v>13624</v>
      </c>
      <c r="F142" s="20">
        <v>12082</v>
      </c>
      <c r="G142" s="9">
        <v>0.88681738109219022</v>
      </c>
      <c r="H142" s="20">
        <v>10111</v>
      </c>
      <c r="I142" s="9">
        <v>0.83686475749048173</v>
      </c>
      <c r="J142" s="20">
        <v>0</v>
      </c>
      <c r="K142" s="9">
        <v>0</v>
      </c>
      <c r="L142" s="20">
        <v>555</v>
      </c>
      <c r="M142" s="9">
        <v>4.5936103294156594E-2</v>
      </c>
      <c r="N142" s="20">
        <v>314</v>
      </c>
      <c r="O142" s="9">
        <v>2.5989074656513823E-2</v>
      </c>
      <c r="P142" s="20">
        <v>390</v>
      </c>
      <c r="Q142" s="9">
        <v>3.2279423936434362E-2</v>
      </c>
    </row>
    <row r="143" spans="4:17" x14ac:dyDescent="0.25">
      <c r="D143" s="8" t="s">
        <v>559</v>
      </c>
      <c r="E143" s="20">
        <v>600</v>
      </c>
      <c r="F143" s="20">
        <v>550</v>
      </c>
      <c r="G143" s="9">
        <v>0.91666666666666663</v>
      </c>
      <c r="H143" s="20">
        <v>479</v>
      </c>
      <c r="I143" s="9">
        <v>0.87090909090909085</v>
      </c>
      <c r="J143" s="20">
        <v>0</v>
      </c>
      <c r="K143" s="9">
        <v>0</v>
      </c>
      <c r="L143" s="20">
        <v>16</v>
      </c>
      <c r="M143" s="9">
        <v>2.9090909090909091E-2</v>
      </c>
      <c r="N143" s="20">
        <v>16</v>
      </c>
      <c r="O143" s="9">
        <v>2.9090909090909091E-2</v>
      </c>
      <c r="P143" s="20">
        <v>8</v>
      </c>
      <c r="Q143" s="9">
        <v>1.4545454545454545E-2</v>
      </c>
    </row>
    <row r="144" spans="4:17" x14ac:dyDescent="0.25">
      <c r="D144" s="8" t="s">
        <v>560</v>
      </c>
      <c r="E144" s="20">
        <v>744</v>
      </c>
      <c r="F144" s="20">
        <v>656</v>
      </c>
      <c r="G144" s="9">
        <v>0.88172043010752688</v>
      </c>
      <c r="H144" s="20">
        <v>544</v>
      </c>
      <c r="I144" s="9">
        <v>0.82926829268292679</v>
      </c>
      <c r="J144" s="20">
        <v>0</v>
      </c>
      <c r="K144" s="9">
        <v>0</v>
      </c>
      <c r="L144" s="20">
        <v>22</v>
      </c>
      <c r="M144" s="9">
        <v>3.3536585365853661E-2</v>
      </c>
      <c r="N144" s="20">
        <v>24</v>
      </c>
      <c r="O144" s="9">
        <v>3.6585365853658534E-2</v>
      </c>
      <c r="P144" s="20">
        <v>25</v>
      </c>
      <c r="Q144" s="9">
        <v>3.8109756097560975E-2</v>
      </c>
    </row>
    <row r="145" spans="4:17" x14ac:dyDescent="0.25">
      <c r="D145" s="8" t="s">
        <v>567</v>
      </c>
      <c r="E145" s="20">
        <v>1318</v>
      </c>
      <c r="F145" s="20">
        <v>1213</v>
      </c>
      <c r="G145" s="9">
        <v>0.9203338391502276</v>
      </c>
      <c r="H145" s="20">
        <v>1077</v>
      </c>
      <c r="I145" s="9">
        <v>0.88788128606760097</v>
      </c>
      <c r="J145" s="20">
        <v>0</v>
      </c>
      <c r="K145" s="9">
        <v>0</v>
      </c>
      <c r="L145" s="20">
        <v>31</v>
      </c>
      <c r="M145" s="9">
        <v>2.5556471558120363E-2</v>
      </c>
      <c r="N145" s="20">
        <v>27</v>
      </c>
      <c r="O145" s="9">
        <v>2.2258862324814509E-2</v>
      </c>
      <c r="P145" s="20">
        <v>21</v>
      </c>
      <c r="Q145" s="9">
        <v>1.7312448474855729E-2</v>
      </c>
    </row>
    <row r="146" spans="4:17" x14ac:dyDescent="0.25">
      <c r="D146" s="8" t="s">
        <v>569</v>
      </c>
      <c r="E146" s="20">
        <v>789</v>
      </c>
      <c r="F146" s="20">
        <v>723</v>
      </c>
      <c r="G146" s="9">
        <v>0.91634980988593151</v>
      </c>
      <c r="H146" s="20">
        <v>637</v>
      </c>
      <c r="I146" s="9">
        <v>0.88105117565698476</v>
      </c>
      <c r="J146" s="20">
        <v>0</v>
      </c>
      <c r="K146" s="9">
        <v>0</v>
      </c>
      <c r="L146" s="20">
        <v>19</v>
      </c>
      <c r="M146" s="9">
        <v>2.6279391424619641E-2</v>
      </c>
      <c r="N146" s="20">
        <v>23</v>
      </c>
      <c r="O146" s="9">
        <v>3.18118948824343E-2</v>
      </c>
      <c r="P146" s="20">
        <v>10</v>
      </c>
      <c r="Q146" s="9">
        <v>1.3831258644536652E-2</v>
      </c>
    </row>
    <row r="147" spans="4:17" x14ac:dyDescent="0.25">
      <c r="D147" s="8" t="s">
        <v>570</v>
      </c>
      <c r="E147" s="20">
        <v>418</v>
      </c>
      <c r="F147" s="20">
        <v>364</v>
      </c>
      <c r="G147" s="9">
        <v>0.87081339712918659</v>
      </c>
      <c r="H147" s="20">
        <v>279</v>
      </c>
      <c r="I147" s="9">
        <v>0.76648351648351654</v>
      </c>
      <c r="J147" s="20">
        <v>0</v>
      </c>
      <c r="K147" s="9">
        <v>0</v>
      </c>
      <c r="L147" s="20">
        <v>30</v>
      </c>
      <c r="M147" s="9">
        <v>8.2417582417582416E-2</v>
      </c>
      <c r="N147" s="20">
        <v>5</v>
      </c>
      <c r="O147" s="9">
        <v>1.3736263736263736E-2</v>
      </c>
      <c r="P147" s="20">
        <v>7</v>
      </c>
      <c r="Q147" s="9">
        <v>1.9230769230769232E-2</v>
      </c>
    </row>
    <row r="148" spans="4:17" x14ac:dyDescent="0.25">
      <c r="D148" s="8" t="s">
        <v>455</v>
      </c>
      <c r="E148" s="20">
        <v>1031</v>
      </c>
      <c r="F148" s="20">
        <v>875</v>
      </c>
      <c r="G148" s="9">
        <v>0.84869059165858385</v>
      </c>
      <c r="H148" s="20">
        <v>745</v>
      </c>
      <c r="I148" s="9">
        <v>0.85142857142857142</v>
      </c>
      <c r="J148" s="20">
        <v>0</v>
      </c>
      <c r="K148" s="9">
        <v>0</v>
      </c>
      <c r="L148" s="20">
        <v>66</v>
      </c>
      <c r="M148" s="9">
        <v>7.5428571428571428E-2</v>
      </c>
      <c r="N148" s="20">
        <v>18</v>
      </c>
      <c r="O148" s="9">
        <v>2.057142857142857E-2</v>
      </c>
      <c r="P148" s="20">
        <v>42</v>
      </c>
      <c r="Q148" s="9">
        <v>4.8000000000000001E-2</v>
      </c>
    </row>
    <row r="149" spans="4:17" x14ac:dyDescent="0.25">
      <c r="D149" s="8" t="s">
        <v>575</v>
      </c>
      <c r="E149" s="20">
        <v>2019</v>
      </c>
      <c r="F149" s="20">
        <v>1802</v>
      </c>
      <c r="G149" s="9">
        <v>0.89252105002476478</v>
      </c>
      <c r="H149" s="20">
        <v>1524</v>
      </c>
      <c r="I149" s="9">
        <v>0.84572697003329633</v>
      </c>
      <c r="J149" s="20">
        <v>0</v>
      </c>
      <c r="K149" s="9">
        <v>0</v>
      </c>
      <c r="L149" s="20">
        <v>100</v>
      </c>
      <c r="M149" s="9">
        <v>5.549389567147614E-2</v>
      </c>
      <c r="N149" s="20">
        <v>28</v>
      </c>
      <c r="O149" s="9">
        <v>1.5538290788013319E-2</v>
      </c>
      <c r="P149" s="20">
        <v>53</v>
      </c>
      <c r="Q149" s="9">
        <v>2.9411764705882353E-2</v>
      </c>
    </row>
    <row r="150" spans="4:17" x14ac:dyDescent="0.25">
      <c r="D150" s="8" t="s">
        <v>580</v>
      </c>
      <c r="E150" s="20">
        <v>741</v>
      </c>
      <c r="F150" s="20">
        <v>584</v>
      </c>
      <c r="G150" s="9">
        <v>0.78812415654520918</v>
      </c>
      <c r="H150" s="20">
        <v>426</v>
      </c>
      <c r="I150" s="9">
        <v>0.72945205479452058</v>
      </c>
      <c r="J150" s="20">
        <v>0</v>
      </c>
      <c r="K150" s="9">
        <v>0</v>
      </c>
      <c r="L150" s="20">
        <v>34</v>
      </c>
      <c r="M150" s="9">
        <v>5.8219178082191778E-2</v>
      </c>
      <c r="N150" s="20">
        <v>37</v>
      </c>
      <c r="O150" s="9">
        <v>6.3356164383561647E-2</v>
      </c>
      <c r="P150" s="20">
        <v>66</v>
      </c>
      <c r="Q150" s="9">
        <v>0.11301369863013698</v>
      </c>
    </row>
    <row r="151" spans="4:17" x14ac:dyDescent="0.25">
      <c r="D151" s="8" t="s">
        <v>583</v>
      </c>
      <c r="E151" s="20">
        <v>639</v>
      </c>
      <c r="F151" s="20">
        <v>554</v>
      </c>
      <c r="G151" s="9">
        <v>0.86697965571205005</v>
      </c>
      <c r="H151" s="20">
        <v>451</v>
      </c>
      <c r="I151" s="9">
        <v>0.8140794223826715</v>
      </c>
      <c r="J151" s="20">
        <v>0</v>
      </c>
      <c r="K151" s="9">
        <v>0</v>
      </c>
      <c r="L151" s="20">
        <v>37</v>
      </c>
      <c r="M151" s="9">
        <v>6.6787003610108309E-2</v>
      </c>
      <c r="N151" s="20">
        <v>19</v>
      </c>
      <c r="O151" s="9">
        <v>3.4296028880866428E-2</v>
      </c>
      <c r="P151" s="20">
        <v>18</v>
      </c>
      <c r="Q151" s="9">
        <v>3.2490974729241874E-2</v>
      </c>
    </row>
    <row r="152" spans="4:17" x14ac:dyDescent="0.25">
      <c r="D152" s="8" t="s">
        <v>584</v>
      </c>
      <c r="E152" s="20">
        <v>583</v>
      </c>
      <c r="F152" s="20">
        <v>535</v>
      </c>
      <c r="G152" s="9">
        <v>0.91766723842195541</v>
      </c>
      <c r="H152" s="20">
        <v>455</v>
      </c>
      <c r="I152" s="9">
        <v>0.85046728971962615</v>
      </c>
      <c r="J152" s="20">
        <v>0</v>
      </c>
      <c r="K152" s="9">
        <v>0</v>
      </c>
      <c r="L152" s="20">
        <v>29</v>
      </c>
      <c r="M152" s="9">
        <v>5.4205607476635512E-2</v>
      </c>
      <c r="N152" s="20">
        <v>3</v>
      </c>
      <c r="O152" s="9">
        <v>5.6074766355140183E-3</v>
      </c>
      <c r="P152" s="20">
        <v>6</v>
      </c>
      <c r="Q152" s="9">
        <v>1.1214953271028037E-2</v>
      </c>
    </row>
    <row r="153" spans="4:17" x14ac:dyDescent="0.25">
      <c r="D153" s="8" t="s">
        <v>589</v>
      </c>
      <c r="E153" s="20">
        <v>1819</v>
      </c>
      <c r="F153" s="20">
        <v>1612</v>
      </c>
      <c r="G153" s="9">
        <v>0.88620120945574488</v>
      </c>
      <c r="H153" s="20">
        <v>1295</v>
      </c>
      <c r="I153" s="9">
        <v>0.8033498759305211</v>
      </c>
      <c r="J153" s="20">
        <v>0</v>
      </c>
      <c r="K153" s="9">
        <v>0</v>
      </c>
      <c r="L153" s="20">
        <v>47</v>
      </c>
      <c r="M153" s="9">
        <v>2.9156327543424319E-2</v>
      </c>
      <c r="N153" s="20">
        <v>65</v>
      </c>
      <c r="O153" s="9">
        <v>4.0322580645161289E-2</v>
      </c>
      <c r="P153" s="20">
        <v>57</v>
      </c>
      <c r="Q153" s="9">
        <v>3.5359801488833748E-2</v>
      </c>
    </row>
    <row r="154" spans="4:17" x14ac:dyDescent="0.25">
      <c r="D154" s="8" t="s">
        <v>590</v>
      </c>
      <c r="E154" s="20">
        <v>645</v>
      </c>
      <c r="F154" s="20">
        <v>571</v>
      </c>
      <c r="G154" s="9">
        <v>0.88527131782945734</v>
      </c>
      <c r="H154" s="20">
        <v>487</v>
      </c>
      <c r="I154" s="9">
        <v>0.8528896672504378</v>
      </c>
      <c r="J154" s="20">
        <v>0</v>
      </c>
      <c r="K154" s="9">
        <v>0</v>
      </c>
      <c r="L154" s="20">
        <v>23</v>
      </c>
      <c r="M154" s="9">
        <v>4.0280210157618214E-2</v>
      </c>
      <c r="N154" s="20">
        <v>6</v>
      </c>
      <c r="O154" s="9">
        <v>1.0507880910683012E-2</v>
      </c>
      <c r="P154" s="20">
        <v>29</v>
      </c>
      <c r="Q154" s="9">
        <v>5.0788091068301226E-2</v>
      </c>
    </row>
    <row r="155" spans="4:17" x14ac:dyDescent="0.25">
      <c r="D155" s="8" t="s">
        <v>591</v>
      </c>
      <c r="E155" s="20">
        <v>474</v>
      </c>
      <c r="F155" s="20">
        <v>431</v>
      </c>
      <c r="G155" s="9">
        <v>0.90928270042194093</v>
      </c>
      <c r="H155" s="20">
        <v>379</v>
      </c>
      <c r="I155" s="9">
        <v>0.87935034802784218</v>
      </c>
      <c r="J155" s="20">
        <v>0</v>
      </c>
      <c r="K155" s="9">
        <v>0</v>
      </c>
      <c r="L155" s="20">
        <v>20</v>
      </c>
      <c r="M155" s="9">
        <v>4.6403712296983757E-2</v>
      </c>
      <c r="N155" s="20">
        <v>5</v>
      </c>
      <c r="O155" s="9">
        <v>1.1600928074245939E-2</v>
      </c>
      <c r="P155" s="20">
        <v>9</v>
      </c>
      <c r="Q155" s="9">
        <v>2.0881670533642691E-2</v>
      </c>
    </row>
    <row r="156" spans="4:17" x14ac:dyDescent="0.25">
      <c r="D156" s="8" t="s">
        <v>592</v>
      </c>
      <c r="E156" s="20">
        <v>423</v>
      </c>
      <c r="F156" s="20">
        <v>379</v>
      </c>
      <c r="G156" s="9">
        <v>0.89598108747044913</v>
      </c>
      <c r="H156" s="20">
        <v>308</v>
      </c>
      <c r="I156" s="9">
        <v>0.81266490765171506</v>
      </c>
      <c r="J156" s="20">
        <v>0</v>
      </c>
      <c r="K156" s="9">
        <v>0</v>
      </c>
      <c r="L156" s="20">
        <v>20</v>
      </c>
      <c r="M156" s="9">
        <v>5.2770448548812667E-2</v>
      </c>
      <c r="N156" s="20">
        <v>11</v>
      </c>
      <c r="O156" s="9">
        <v>2.9023746701846966E-2</v>
      </c>
      <c r="P156" s="20">
        <v>8</v>
      </c>
      <c r="Q156" s="9">
        <v>2.1108179419525065E-2</v>
      </c>
    </row>
    <row r="157" spans="4:17" x14ac:dyDescent="0.25">
      <c r="D157" s="8" t="s">
        <v>594</v>
      </c>
      <c r="E157" s="20">
        <v>1381</v>
      </c>
      <c r="F157" s="20">
        <v>1233</v>
      </c>
      <c r="G157" s="9">
        <v>0.89283128167994208</v>
      </c>
      <c r="H157" s="20">
        <v>1025</v>
      </c>
      <c r="I157" s="9">
        <v>0.83130575831305753</v>
      </c>
      <c r="J157" s="20">
        <v>0</v>
      </c>
      <c r="K157" s="9">
        <v>0</v>
      </c>
      <c r="L157" s="20">
        <v>61</v>
      </c>
      <c r="M157" s="9">
        <v>4.9472830494728302E-2</v>
      </c>
      <c r="N157" s="20">
        <v>27</v>
      </c>
      <c r="O157" s="9">
        <v>2.1897810218978103E-2</v>
      </c>
      <c r="P157" s="20">
        <v>31</v>
      </c>
      <c r="Q157" s="9">
        <v>2.5141930251419302E-2</v>
      </c>
    </row>
    <row r="158" spans="4:17" x14ac:dyDescent="0.25">
      <c r="D158" s="6" t="s">
        <v>405</v>
      </c>
      <c r="E158" s="20">
        <v>43761</v>
      </c>
      <c r="F158" s="20">
        <v>33828</v>
      </c>
      <c r="G158" s="9">
        <v>0.77301706999383013</v>
      </c>
      <c r="H158" s="20">
        <v>23402</v>
      </c>
      <c r="I158" s="9">
        <v>0.69179378030034289</v>
      </c>
      <c r="J158" s="20">
        <v>1</v>
      </c>
      <c r="K158" s="9">
        <v>2.956131015726617E-5</v>
      </c>
      <c r="L158" s="20">
        <v>2285</v>
      </c>
      <c r="M158" s="9">
        <v>6.7547593709353204E-2</v>
      </c>
      <c r="N158" s="20">
        <v>4217</v>
      </c>
      <c r="O158" s="9">
        <v>0.12466004493319144</v>
      </c>
      <c r="P158" s="20">
        <v>1693</v>
      </c>
      <c r="Q158" s="9">
        <v>5.0047298096251629E-2</v>
      </c>
    </row>
    <row r="159" spans="4:17" x14ac:dyDescent="0.25">
      <c r="D159" s="7" t="s">
        <v>406</v>
      </c>
      <c r="E159" s="20">
        <v>10585</v>
      </c>
      <c r="F159" s="20">
        <v>8164</v>
      </c>
      <c r="G159" s="9">
        <v>0.77128011336797353</v>
      </c>
      <c r="H159" s="20">
        <v>5581</v>
      </c>
      <c r="I159" s="9">
        <v>0.68361097501224888</v>
      </c>
      <c r="J159" s="20">
        <v>0</v>
      </c>
      <c r="K159" s="9">
        <v>0</v>
      </c>
      <c r="L159" s="20">
        <v>327</v>
      </c>
      <c r="M159" s="9">
        <v>4.0053895149436552E-2</v>
      </c>
      <c r="N159" s="20">
        <v>1310</v>
      </c>
      <c r="O159" s="9">
        <v>0.16046055854973051</v>
      </c>
      <c r="P159" s="20">
        <v>367</v>
      </c>
      <c r="Q159" s="9">
        <v>4.4953454189122978E-2</v>
      </c>
    </row>
    <row r="160" spans="4:17" x14ac:dyDescent="0.25">
      <c r="D160" s="8" t="s">
        <v>407</v>
      </c>
      <c r="E160" s="20">
        <v>1909</v>
      </c>
      <c r="F160" s="20">
        <v>1441</v>
      </c>
      <c r="G160" s="9">
        <v>0.75484546883184911</v>
      </c>
      <c r="H160" s="20">
        <v>915</v>
      </c>
      <c r="I160" s="9">
        <v>0.63497571131158914</v>
      </c>
      <c r="J160" s="20">
        <v>0</v>
      </c>
      <c r="K160" s="9">
        <v>0</v>
      </c>
      <c r="L160" s="20">
        <v>41</v>
      </c>
      <c r="M160" s="9">
        <v>2.8452463566967384E-2</v>
      </c>
      <c r="N160" s="20">
        <v>184</v>
      </c>
      <c r="O160" s="9">
        <v>0.12768910478834142</v>
      </c>
      <c r="P160" s="20">
        <v>140</v>
      </c>
      <c r="Q160" s="9">
        <v>9.7154753643303268E-2</v>
      </c>
    </row>
    <row r="161" spans="4:17" x14ac:dyDescent="0.25">
      <c r="D161" s="8" t="s">
        <v>408</v>
      </c>
      <c r="E161" s="20">
        <v>1375</v>
      </c>
      <c r="F161" s="20">
        <v>976</v>
      </c>
      <c r="G161" s="9">
        <v>0.70981818181818179</v>
      </c>
      <c r="H161" s="20">
        <v>638</v>
      </c>
      <c r="I161" s="9">
        <v>0.65368852459016391</v>
      </c>
      <c r="J161" s="20">
        <v>0</v>
      </c>
      <c r="K161" s="9">
        <v>0</v>
      </c>
      <c r="L161" s="20">
        <v>9</v>
      </c>
      <c r="M161" s="9">
        <v>9.2213114754098359E-3</v>
      </c>
      <c r="N161" s="20">
        <v>244</v>
      </c>
      <c r="O161" s="9">
        <v>0.25</v>
      </c>
      <c r="P161" s="20">
        <v>91</v>
      </c>
      <c r="Q161" s="9">
        <v>9.3237704918032793E-2</v>
      </c>
    </row>
    <row r="162" spans="4:17" x14ac:dyDescent="0.25">
      <c r="D162" s="8" t="s">
        <v>409</v>
      </c>
      <c r="E162" s="20">
        <v>2147</v>
      </c>
      <c r="F162" s="20">
        <v>1654</v>
      </c>
      <c r="G162" s="9">
        <v>0.77037727061015371</v>
      </c>
      <c r="H162" s="20">
        <v>1145</v>
      </c>
      <c r="I162" s="9">
        <v>0.69226118500604594</v>
      </c>
      <c r="J162" s="20">
        <v>0</v>
      </c>
      <c r="K162" s="9">
        <v>0</v>
      </c>
      <c r="L162" s="20">
        <v>63</v>
      </c>
      <c r="M162" s="9">
        <v>3.8089480048367597E-2</v>
      </c>
      <c r="N162" s="20">
        <v>317</v>
      </c>
      <c r="O162" s="9">
        <v>0.19165659008464328</v>
      </c>
      <c r="P162" s="20">
        <v>32</v>
      </c>
      <c r="Q162" s="9">
        <v>1.9347037484885126E-2</v>
      </c>
    </row>
    <row r="163" spans="4:17" x14ac:dyDescent="0.25">
      <c r="D163" s="8" t="s">
        <v>410</v>
      </c>
      <c r="E163" s="20">
        <v>1565</v>
      </c>
      <c r="F163" s="20">
        <v>1218</v>
      </c>
      <c r="G163" s="9">
        <v>0.77827476038338661</v>
      </c>
      <c r="H163" s="20">
        <v>795</v>
      </c>
      <c r="I163" s="9">
        <v>0.65270935960591137</v>
      </c>
      <c r="J163" s="20">
        <v>0</v>
      </c>
      <c r="K163" s="9">
        <v>0</v>
      </c>
      <c r="L163" s="20">
        <v>105</v>
      </c>
      <c r="M163" s="9">
        <v>8.6206896551724144E-2</v>
      </c>
      <c r="N163" s="20">
        <v>165</v>
      </c>
      <c r="O163" s="9">
        <v>0.1354679802955665</v>
      </c>
      <c r="P163" s="20">
        <v>16</v>
      </c>
      <c r="Q163" s="9">
        <v>1.3136288998357963E-2</v>
      </c>
    </row>
    <row r="164" spans="4:17" x14ac:dyDescent="0.25">
      <c r="D164" s="8" t="s">
        <v>411</v>
      </c>
      <c r="E164" s="20">
        <v>1520</v>
      </c>
      <c r="F164" s="20">
        <v>1231</v>
      </c>
      <c r="G164" s="9">
        <v>0.80986842105263157</v>
      </c>
      <c r="H164" s="20">
        <v>934</v>
      </c>
      <c r="I164" s="9">
        <v>0.75873273761169779</v>
      </c>
      <c r="J164" s="20">
        <v>0</v>
      </c>
      <c r="K164" s="9">
        <v>0</v>
      </c>
      <c r="L164" s="20">
        <v>45</v>
      </c>
      <c r="M164" s="9">
        <v>3.6555645816409424E-2</v>
      </c>
      <c r="N164" s="20">
        <v>165</v>
      </c>
      <c r="O164" s="9">
        <v>0.13403736799350122</v>
      </c>
      <c r="P164" s="20">
        <v>35</v>
      </c>
      <c r="Q164" s="9">
        <v>2.843216896831844E-2</v>
      </c>
    </row>
    <row r="165" spans="4:17" x14ac:dyDescent="0.25">
      <c r="D165" s="8" t="s">
        <v>412</v>
      </c>
      <c r="E165" s="20">
        <v>1294</v>
      </c>
      <c r="F165" s="20">
        <v>1064</v>
      </c>
      <c r="G165" s="9">
        <v>0.8222565687789799</v>
      </c>
      <c r="H165" s="20">
        <v>745</v>
      </c>
      <c r="I165" s="9">
        <v>0.70018796992481203</v>
      </c>
      <c r="J165" s="20">
        <v>0</v>
      </c>
      <c r="K165" s="9">
        <v>0</v>
      </c>
      <c r="L165" s="20">
        <v>10</v>
      </c>
      <c r="M165" s="9">
        <v>9.3984962406015032E-3</v>
      </c>
      <c r="N165" s="20">
        <v>138</v>
      </c>
      <c r="O165" s="9">
        <v>0.12969924812030076</v>
      </c>
      <c r="P165" s="20">
        <v>48</v>
      </c>
      <c r="Q165" s="9">
        <v>4.5112781954887216E-2</v>
      </c>
    </row>
    <row r="166" spans="4:17" x14ac:dyDescent="0.25">
      <c r="D166" s="8" t="s">
        <v>620</v>
      </c>
      <c r="E166" s="20">
        <v>775</v>
      </c>
      <c r="F166" s="20">
        <v>580</v>
      </c>
      <c r="G166" s="9">
        <v>0.74838709677419357</v>
      </c>
      <c r="H166" s="20">
        <v>409</v>
      </c>
      <c r="I166" s="9">
        <v>0.70517241379310347</v>
      </c>
      <c r="J166" s="20">
        <v>0</v>
      </c>
      <c r="K166" s="9">
        <v>0</v>
      </c>
      <c r="L166" s="20">
        <v>54</v>
      </c>
      <c r="M166" s="9">
        <v>9.3103448275862075E-2</v>
      </c>
      <c r="N166" s="20">
        <v>97</v>
      </c>
      <c r="O166" s="9">
        <v>0.16724137931034483</v>
      </c>
      <c r="P166" s="20">
        <v>5</v>
      </c>
      <c r="Q166" s="9">
        <v>8.6206896551724137E-3</v>
      </c>
    </row>
    <row r="167" spans="4:17" x14ac:dyDescent="0.25">
      <c r="D167" s="7" t="s">
        <v>461</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614</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721</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8" t="s">
        <v>462</v>
      </c>
      <c r="E170" s="20">
        <v>0</v>
      </c>
      <c r="F170" s="20">
        <v>0</v>
      </c>
      <c r="G170" s="9">
        <v>0</v>
      </c>
      <c r="H170" s="20">
        <v>0</v>
      </c>
      <c r="I170" s="9">
        <v>0</v>
      </c>
      <c r="J170" s="20">
        <v>0</v>
      </c>
      <c r="K170" s="9">
        <v>0</v>
      </c>
      <c r="L170" s="20">
        <v>0</v>
      </c>
      <c r="M170" s="9">
        <v>0</v>
      </c>
      <c r="N170" s="20">
        <v>0</v>
      </c>
      <c r="O170" s="9">
        <v>0</v>
      </c>
      <c r="P170" s="20">
        <v>0</v>
      </c>
      <c r="Q170" s="9">
        <v>0</v>
      </c>
    </row>
    <row r="171" spans="4:17" x14ac:dyDescent="0.25">
      <c r="D171" s="7" t="s">
        <v>465</v>
      </c>
      <c r="E171" s="20">
        <v>6993</v>
      </c>
      <c r="F171" s="20">
        <v>5257</v>
      </c>
      <c r="G171" s="9">
        <v>0.7517517517517518</v>
      </c>
      <c r="H171" s="20">
        <v>3632</v>
      </c>
      <c r="I171" s="9">
        <v>0.69088833935704774</v>
      </c>
      <c r="J171" s="20">
        <v>0</v>
      </c>
      <c r="K171" s="9">
        <v>0</v>
      </c>
      <c r="L171" s="20">
        <v>388</v>
      </c>
      <c r="M171" s="9">
        <v>7.3806353433517213E-2</v>
      </c>
      <c r="N171" s="20">
        <v>659</v>
      </c>
      <c r="O171" s="9">
        <v>0.12535666730074188</v>
      </c>
      <c r="P171" s="20">
        <v>368</v>
      </c>
      <c r="Q171" s="9">
        <v>7.0001902225603957E-2</v>
      </c>
    </row>
    <row r="172" spans="4:17" x14ac:dyDescent="0.25">
      <c r="D172" s="8" t="s">
        <v>596</v>
      </c>
      <c r="E172" s="20">
        <v>866</v>
      </c>
      <c r="F172" s="20">
        <v>637</v>
      </c>
      <c r="G172" s="9">
        <v>0.73556581986143188</v>
      </c>
      <c r="H172" s="20">
        <v>417</v>
      </c>
      <c r="I172" s="9">
        <v>0.65463108320251173</v>
      </c>
      <c r="J172" s="20">
        <v>0</v>
      </c>
      <c r="K172" s="9">
        <v>0</v>
      </c>
      <c r="L172" s="20">
        <v>11</v>
      </c>
      <c r="M172" s="9">
        <v>1.726844583987441E-2</v>
      </c>
      <c r="N172" s="20">
        <v>143</v>
      </c>
      <c r="O172" s="9">
        <v>0.22448979591836735</v>
      </c>
      <c r="P172" s="20">
        <v>25</v>
      </c>
      <c r="Q172" s="9">
        <v>3.924646781789639E-2</v>
      </c>
    </row>
    <row r="173" spans="4:17" x14ac:dyDescent="0.25">
      <c r="D173" s="8" t="s">
        <v>598</v>
      </c>
      <c r="E173" s="20">
        <v>2455</v>
      </c>
      <c r="F173" s="20">
        <v>1808</v>
      </c>
      <c r="G173" s="9">
        <v>0.73645621181262733</v>
      </c>
      <c r="H173" s="20">
        <v>1205</v>
      </c>
      <c r="I173" s="9">
        <v>0.66648230088495575</v>
      </c>
      <c r="J173" s="20">
        <v>0</v>
      </c>
      <c r="K173" s="9">
        <v>0</v>
      </c>
      <c r="L173" s="20">
        <v>211</v>
      </c>
      <c r="M173" s="9">
        <v>0.11670353982300885</v>
      </c>
      <c r="N173" s="20">
        <v>158</v>
      </c>
      <c r="O173" s="9">
        <v>8.7389380530973448E-2</v>
      </c>
      <c r="P173" s="20">
        <v>167</v>
      </c>
      <c r="Q173" s="9">
        <v>9.2367256637168146E-2</v>
      </c>
    </row>
    <row r="174" spans="4:17" x14ac:dyDescent="0.25">
      <c r="D174" s="8" t="s">
        <v>608</v>
      </c>
      <c r="E174" s="20">
        <v>2155</v>
      </c>
      <c r="F174" s="20">
        <v>1669</v>
      </c>
      <c r="G174" s="9">
        <v>0.77447795823665888</v>
      </c>
      <c r="H174" s="20">
        <v>1284</v>
      </c>
      <c r="I174" s="9">
        <v>0.76932294787297784</v>
      </c>
      <c r="J174" s="20">
        <v>0</v>
      </c>
      <c r="K174" s="9">
        <v>0</v>
      </c>
      <c r="L174" s="20">
        <v>137</v>
      </c>
      <c r="M174" s="9">
        <v>8.2085080886758532E-2</v>
      </c>
      <c r="N174" s="20">
        <v>209</v>
      </c>
      <c r="O174" s="9">
        <v>0.12522468544038345</v>
      </c>
      <c r="P174" s="20">
        <v>51</v>
      </c>
      <c r="Q174" s="9">
        <v>3.0557219892150989E-2</v>
      </c>
    </row>
    <row r="175" spans="4:17" x14ac:dyDescent="0.25">
      <c r="D175" s="8" t="s">
        <v>466</v>
      </c>
      <c r="E175" s="20">
        <v>1517</v>
      </c>
      <c r="F175" s="20">
        <v>1143</v>
      </c>
      <c r="G175" s="9">
        <v>0.75346077785102172</v>
      </c>
      <c r="H175" s="20">
        <v>726</v>
      </c>
      <c r="I175" s="9">
        <v>0.6351706036745407</v>
      </c>
      <c r="J175" s="20">
        <v>0</v>
      </c>
      <c r="K175" s="9">
        <v>0</v>
      </c>
      <c r="L175" s="20">
        <v>29</v>
      </c>
      <c r="M175" s="9">
        <v>2.5371828521434821E-2</v>
      </c>
      <c r="N175" s="20">
        <v>149</v>
      </c>
      <c r="O175" s="9">
        <v>0.13035870516185477</v>
      </c>
      <c r="P175" s="20">
        <v>125</v>
      </c>
      <c r="Q175" s="9">
        <v>0.10936132983377078</v>
      </c>
    </row>
    <row r="176" spans="4:17" x14ac:dyDescent="0.25">
      <c r="D176" s="7" t="s">
        <v>468</v>
      </c>
      <c r="E176" s="20">
        <v>5557</v>
      </c>
      <c r="F176" s="20">
        <v>4660</v>
      </c>
      <c r="G176" s="9">
        <v>0.83858196868814106</v>
      </c>
      <c r="H176" s="20">
        <v>3227</v>
      </c>
      <c r="I176" s="9">
        <v>0.69248927038626606</v>
      </c>
      <c r="J176" s="20">
        <v>0</v>
      </c>
      <c r="K176" s="9">
        <v>0</v>
      </c>
      <c r="L176" s="20">
        <v>189</v>
      </c>
      <c r="M176" s="9">
        <v>4.0557939914163087E-2</v>
      </c>
      <c r="N176" s="20">
        <v>353</v>
      </c>
      <c r="O176" s="9">
        <v>7.5751072961373386E-2</v>
      </c>
      <c r="P176" s="20">
        <v>164</v>
      </c>
      <c r="Q176" s="9">
        <v>3.51931330472103E-2</v>
      </c>
    </row>
    <row r="177" spans="4:17" x14ac:dyDescent="0.25">
      <c r="D177" s="8" t="s">
        <v>597</v>
      </c>
      <c r="E177" s="20">
        <v>587</v>
      </c>
      <c r="F177" s="20">
        <v>498</v>
      </c>
      <c r="G177" s="9">
        <v>0.848381601362862</v>
      </c>
      <c r="H177" s="20">
        <v>338</v>
      </c>
      <c r="I177" s="9">
        <v>0.67871485943775101</v>
      </c>
      <c r="J177" s="20">
        <v>0</v>
      </c>
      <c r="K177" s="9">
        <v>0</v>
      </c>
      <c r="L177" s="20">
        <v>24</v>
      </c>
      <c r="M177" s="9">
        <v>4.8192771084337352E-2</v>
      </c>
      <c r="N177" s="20">
        <v>30</v>
      </c>
      <c r="O177" s="9">
        <v>6.0240963855421686E-2</v>
      </c>
      <c r="P177" s="20">
        <v>16</v>
      </c>
      <c r="Q177" s="9">
        <v>3.2128514056224897E-2</v>
      </c>
    </row>
    <row r="178" spans="4:17" x14ac:dyDescent="0.25">
      <c r="D178" s="8" t="s">
        <v>602</v>
      </c>
      <c r="E178" s="20">
        <v>334</v>
      </c>
      <c r="F178" s="20">
        <v>278</v>
      </c>
      <c r="G178" s="9">
        <v>0.83233532934131738</v>
      </c>
      <c r="H178" s="20">
        <v>204</v>
      </c>
      <c r="I178" s="9">
        <v>0.73381294964028776</v>
      </c>
      <c r="J178" s="20">
        <v>0</v>
      </c>
      <c r="K178" s="9">
        <v>0</v>
      </c>
      <c r="L178" s="20">
        <v>4</v>
      </c>
      <c r="M178" s="9">
        <v>1.4388489208633094E-2</v>
      </c>
      <c r="N178" s="20">
        <v>22</v>
      </c>
      <c r="O178" s="9">
        <v>7.9136690647482008E-2</v>
      </c>
      <c r="P178" s="20">
        <v>17</v>
      </c>
      <c r="Q178" s="9">
        <v>6.1151079136690649E-2</v>
      </c>
    </row>
    <row r="179" spans="4:17" x14ac:dyDescent="0.25">
      <c r="D179" s="8" t="s">
        <v>613</v>
      </c>
      <c r="E179" s="20">
        <v>914</v>
      </c>
      <c r="F179" s="20">
        <v>740</v>
      </c>
      <c r="G179" s="9">
        <v>0.80962800875273522</v>
      </c>
      <c r="H179" s="20">
        <v>494</v>
      </c>
      <c r="I179" s="9">
        <v>0.66756756756756752</v>
      </c>
      <c r="J179" s="20">
        <v>0</v>
      </c>
      <c r="K179" s="9">
        <v>0</v>
      </c>
      <c r="L179" s="20">
        <v>74</v>
      </c>
      <c r="M179" s="9">
        <v>0.1</v>
      </c>
      <c r="N179" s="20">
        <v>43</v>
      </c>
      <c r="O179" s="9">
        <v>5.8108108108108111E-2</v>
      </c>
      <c r="P179" s="20">
        <v>27</v>
      </c>
      <c r="Q179" s="9">
        <v>3.6486486486486489E-2</v>
      </c>
    </row>
    <row r="180" spans="4:17" x14ac:dyDescent="0.25">
      <c r="D180" s="8" t="s">
        <v>615</v>
      </c>
      <c r="E180" s="20">
        <v>1941</v>
      </c>
      <c r="F180" s="20">
        <v>1613</v>
      </c>
      <c r="G180" s="9">
        <v>0.83101494075218962</v>
      </c>
      <c r="H180" s="20">
        <v>1086</v>
      </c>
      <c r="I180" s="9">
        <v>0.67327960322380653</v>
      </c>
      <c r="J180" s="20">
        <v>0</v>
      </c>
      <c r="K180" s="9">
        <v>0</v>
      </c>
      <c r="L180" s="20">
        <v>34</v>
      </c>
      <c r="M180" s="9">
        <v>2.1078735275883446E-2</v>
      </c>
      <c r="N180" s="20">
        <v>172</v>
      </c>
      <c r="O180" s="9">
        <v>0.10663360198388097</v>
      </c>
      <c r="P180" s="20">
        <v>57</v>
      </c>
      <c r="Q180" s="9">
        <v>3.5337879727216366E-2</v>
      </c>
    </row>
    <row r="181" spans="4:17" x14ac:dyDescent="0.25">
      <c r="D181" s="8" t="s">
        <v>469</v>
      </c>
      <c r="E181" s="20">
        <v>843</v>
      </c>
      <c r="F181" s="20">
        <v>718</v>
      </c>
      <c r="G181" s="9">
        <v>0.85172004744958485</v>
      </c>
      <c r="H181" s="20">
        <v>512</v>
      </c>
      <c r="I181" s="9">
        <v>0.71309192200557103</v>
      </c>
      <c r="J181" s="20">
        <v>0</v>
      </c>
      <c r="K181" s="9">
        <v>0</v>
      </c>
      <c r="L181" s="20">
        <v>22</v>
      </c>
      <c r="M181" s="9">
        <v>3.0640668523676879E-2</v>
      </c>
      <c r="N181" s="20">
        <v>59</v>
      </c>
      <c r="O181" s="9">
        <v>8.2172701949860719E-2</v>
      </c>
      <c r="P181" s="20">
        <v>21</v>
      </c>
      <c r="Q181" s="9">
        <v>2.9247910863509748E-2</v>
      </c>
    </row>
    <row r="182" spans="4:17" x14ac:dyDescent="0.25">
      <c r="D182" s="8" t="s">
        <v>471</v>
      </c>
      <c r="E182" s="20">
        <v>938</v>
      </c>
      <c r="F182" s="20">
        <v>813</v>
      </c>
      <c r="G182" s="9">
        <v>0.86673773987206826</v>
      </c>
      <c r="H182" s="20">
        <v>593</v>
      </c>
      <c r="I182" s="9">
        <v>0.72939729397293973</v>
      </c>
      <c r="J182" s="20">
        <v>0</v>
      </c>
      <c r="K182" s="9">
        <v>0</v>
      </c>
      <c r="L182" s="20">
        <v>31</v>
      </c>
      <c r="M182" s="9">
        <v>3.8130381303813035E-2</v>
      </c>
      <c r="N182" s="20">
        <v>27</v>
      </c>
      <c r="O182" s="9">
        <v>3.3210332103321034E-2</v>
      </c>
      <c r="P182" s="20">
        <v>26</v>
      </c>
      <c r="Q182" s="9">
        <v>3.1980319803198029E-2</v>
      </c>
    </row>
    <row r="183" spans="4:17" x14ac:dyDescent="0.25">
      <c r="D183" s="7" t="s">
        <v>459</v>
      </c>
      <c r="E183" s="20">
        <v>7188</v>
      </c>
      <c r="F183" s="20">
        <v>5867</v>
      </c>
      <c r="G183" s="9">
        <v>0.81622148024485253</v>
      </c>
      <c r="H183" s="20">
        <v>4161</v>
      </c>
      <c r="I183" s="9">
        <v>0.70922106698483045</v>
      </c>
      <c r="J183" s="20">
        <v>0</v>
      </c>
      <c r="K183" s="9">
        <v>0</v>
      </c>
      <c r="L183" s="20">
        <v>163</v>
      </c>
      <c r="M183" s="9">
        <v>2.7782512357252428E-2</v>
      </c>
      <c r="N183" s="20">
        <v>691</v>
      </c>
      <c r="O183" s="9">
        <v>0.1177773990114198</v>
      </c>
      <c r="P183" s="20">
        <v>209</v>
      </c>
      <c r="Q183" s="9">
        <v>3.5622975967274588E-2</v>
      </c>
    </row>
    <row r="184" spans="4:17" x14ac:dyDescent="0.25">
      <c r="D184" s="8" t="s">
        <v>460</v>
      </c>
      <c r="E184" s="20">
        <v>442</v>
      </c>
      <c r="F184" s="20">
        <v>370</v>
      </c>
      <c r="G184" s="9">
        <v>0.83710407239819007</v>
      </c>
      <c r="H184" s="20">
        <v>271</v>
      </c>
      <c r="I184" s="9">
        <v>0.73243243243243239</v>
      </c>
      <c r="J184" s="20">
        <v>0</v>
      </c>
      <c r="K184" s="9">
        <v>0</v>
      </c>
      <c r="L184" s="20">
        <v>14</v>
      </c>
      <c r="M184" s="9">
        <v>3.783783783783784E-2</v>
      </c>
      <c r="N184" s="20">
        <v>32</v>
      </c>
      <c r="O184" s="9">
        <v>8.6486486486486491E-2</v>
      </c>
      <c r="P184" s="20">
        <v>9</v>
      </c>
      <c r="Q184" s="9">
        <v>2.4324324324324326E-2</v>
      </c>
    </row>
    <row r="185" spans="4:17" x14ac:dyDescent="0.25">
      <c r="D185" s="8" t="s">
        <v>605</v>
      </c>
      <c r="E185" s="20">
        <v>944</v>
      </c>
      <c r="F185" s="20">
        <v>855</v>
      </c>
      <c r="G185" s="9">
        <v>0.90572033898305082</v>
      </c>
      <c r="H185" s="20">
        <v>553</v>
      </c>
      <c r="I185" s="9">
        <v>0.64678362573099413</v>
      </c>
      <c r="J185" s="20">
        <v>0</v>
      </c>
      <c r="K185" s="9">
        <v>0</v>
      </c>
      <c r="L185" s="20">
        <v>7</v>
      </c>
      <c r="M185" s="9">
        <v>8.1871345029239772E-3</v>
      </c>
      <c r="N185" s="20">
        <v>45</v>
      </c>
      <c r="O185" s="9">
        <v>5.2631578947368418E-2</v>
      </c>
      <c r="P185" s="20">
        <v>10</v>
      </c>
      <c r="Q185" s="9">
        <v>1.1695906432748537E-2</v>
      </c>
    </row>
    <row r="186" spans="4:17" x14ac:dyDescent="0.25">
      <c r="D186" s="8" t="s">
        <v>610</v>
      </c>
      <c r="E186" s="20">
        <v>1143</v>
      </c>
      <c r="F186" s="20">
        <v>898</v>
      </c>
      <c r="G186" s="9">
        <v>0.78565179352580927</v>
      </c>
      <c r="H186" s="20">
        <v>644</v>
      </c>
      <c r="I186" s="9">
        <v>0.71714922048997776</v>
      </c>
      <c r="J186" s="20">
        <v>0</v>
      </c>
      <c r="K186" s="9">
        <v>0</v>
      </c>
      <c r="L186" s="20">
        <v>105</v>
      </c>
      <c r="M186" s="9">
        <v>0.11692650334075724</v>
      </c>
      <c r="N186" s="20">
        <v>76</v>
      </c>
      <c r="O186" s="9">
        <v>8.4632516703786187E-2</v>
      </c>
      <c r="P186" s="20">
        <v>23</v>
      </c>
      <c r="Q186" s="9">
        <v>2.5612472160356347E-2</v>
      </c>
    </row>
    <row r="187" spans="4:17" x14ac:dyDescent="0.25">
      <c r="D187" s="8" t="s">
        <v>616</v>
      </c>
      <c r="E187" s="20">
        <v>2430</v>
      </c>
      <c r="F187" s="20">
        <v>2050</v>
      </c>
      <c r="G187" s="9">
        <v>0.84362139917695478</v>
      </c>
      <c r="H187" s="20">
        <v>1491</v>
      </c>
      <c r="I187" s="9">
        <v>0.72731707317073169</v>
      </c>
      <c r="J187" s="20">
        <v>0</v>
      </c>
      <c r="K187" s="9">
        <v>0</v>
      </c>
      <c r="L187" s="20">
        <v>19</v>
      </c>
      <c r="M187" s="9">
        <v>9.2682926829268288E-3</v>
      </c>
      <c r="N187" s="20">
        <v>223</v>
      </c>
      <c r="O187" s="9">
        <v>0.10878048780487805</v>
      </c>
      <c r="P187" s="20">
        <v>59</v>
      </c>
      <c r="Q187" s="9">
        <v>2.878048780487805E-2</v>
      </c>
    </row>
    <row r="188" spans="4:17" x14ac:dyDescent="0.25">
      <c r="D188" s="8" t="s">
        <v>621</v>
      </c>
      <c r="E188" s="20">
        <v>313</v>
      </c>
      <c r="F188" s="20">
        <v>208</v>
      </c>
      <c r="G188" s="9">
        <v>0.66453674121405748</v>
      </c>
      <c r="H188" s="20">
        <v>139</v>
      </c>
      <c r="I188" s="9">
        <v>0.66826923076923073</v>
      </c>
      <c r="J188" s="20">
        <v>0</v>
      </c>
      <c r="K188" s="9">
        <v>0</v>
      </c>
      <c r="L188" s="20">
        <v>2</v>
      </c>
      <c r="M188" s="9">
        <v>9.6153846153846159E-3</v>
      </c>
      <c r="N188" s="20">
        <v>54</v>
      </c>
      <c r="O188" s="9">
        <v>0.25961538461538464</v>
      </c>
      <c r="P188" s="20">
        <v>32</v>
      </c>
      <c r="Q188" s="9">
        <v>0.15384615384615385</v>
      </c>
    </row>
    <row r="189" spans="4:17" x14ac:dyDescent="0.25">
      <c r="D189" s="8" t="s">
        <v>624</v>
      </c>
      <c r="E189" s="20">
        <v>1916</v>
      </c>
      <c r="F189" s="20">
        <v>1486</v>
      </c>
      <c r="G189" s="9">
        <v>0.77557411273486432</v>
      </c>
      <c r="H189" s="20">
        <v>1063</v>
      </c>
      <c r="I189" s="9">
        <v>0.71534320323014799</v>
      </c>
      <c r="J189" s="20">
        <v>0</v>
      </c>
      <c r="K189" s="9">
        <v>0</v>
      </c>
      <c r="L189" s="20">
        <v>16</v>
      </c>
      <c r="M189" s="9">
        <v>1.0767160161507403E-2</v>
      </c>
      <c r="N189" s="20">
        <v>261</v>
      </c>
      <c r="O189" s="9">
        <v>0.1756393001345895</v>
      </c>
      <c r="P189" s="20">
        <v>76</v>
      </c>
      <c r="Q189" s="9">
        <v>5.1144010767160158E-2</v>
      </c>
    </row>
    <row r="190" spans="4:17" x14ac:dyDescent="0.25">
      <c r="D190" s="7" t="s">
        <v>458</v>
      </c>
      <c r="E190" s="20">
        <v>1040</v>
      </c>
      <c r="F190" s="20">
        <v>757</v>
      </c>
      <c r="G190" s="9">
        <v>0.72788461538461535</v>
      </c>
      <c r="H190" s="20">
        <v>514</v>
      </c>
      <c r="I190" s="9">
        <v>0.67899603698811095</v>
      </c>
      <c r="J190" s="20">
        <v>0</v>
      </c>
      <c r="K190" s="9">
        <v>0</v>
      </c>
      <c r="L190" s="20">
        <v>24</v>
      </c>
      <c r="M190" s="9">
        <v>3.1704095112285335E-2</v>
      </c>
      <c r="N190" s="20">
        <v>116</v>
      </c>
      <c r="O190" s="9">
        <v>0.15323645970937913</v>
      </c>
      <c r="P190" s="20">
        <v>111</v>
      </c>
      <c r="Q190" s="9">
        <v>0.14663143989431968</v>
      </c>
    </row>
    <row r="191" spans="4:17" x14ac:dyDescent="0.25">
      <c r="D191" s="8" t="s">
        <v>720</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606</v>
      </c>
      <c r="E192" s="20">
        <v>1040</v>
      </c>
      <c r="F192" s="20">
        <v>757</v>
      </c>
      <c r="G192" s="9">
        <v>0.72788461538461535</v>
      </c>
      <c r="H192" s="20">
        <v>514</v>
      </c>
      <c r="I192" s="9">
        <v>0.67899603698811095</v>
      </c>
      <c r="J192" s="20">
        <v>0</v>
      </c>
      <c r="K192" s="9">
        <v>0</v>
      </c>
      <c r="L192" s="20">
        <v>24</v>
      </c>
      <c r="M192" s="9">
        <v>3.1704095112285335E-2</v>
      </c>
      <c r="N192" s="20">
        <v>116</v>
      </c>
      <c r="O192" s="9">
        <v>0.15323645970937913</v>
      </c>
      <c r="P192" s="20">
        <v>111</v>
      </c>
      <c r="Q192" s="9">
        <v>0.14663143989431968</v>
      </c>
    </row>
    <row r="193" spans="4:17" x14ac:dyDescent="0.25">
      <c r="D193" s="8" t="s">
        <v>623</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604</v>
      </c>
      <c r="E194" s="20">
        <v>3280</v>
      </c>
      <c r="F194" s="20">
        <v>2468</v>
      </c>
      <c r="G194" s="9">
        <v>0.7524390243902439</v>
      </c>
      <c r="H194" s="20">
        <v>1762</v>
      </c>
      <c r="I194" s="9">
        <v>0.71393841166936789</v>
      </c>
      <c r="J194" s="20">
        <v>1</v>
      </c>
      <c r="K194" s="9">
        <v>4.051863857374392E-4</v>
      </c>
      <c r="L194" s="20">
        <v>400</v>
      </c>
      <c r="M194" s="9">
        <v>0.16207455429497569</v>
      </c>
      <c r="N194" s="20">
        <v>173</v>
      </c>
      <c r="O194" s="9">
        <v>7.0097244732576988E-2</v>
      </c>
      <c r="P194" s="20">
        <v>104</v>
      </c>
      <c r="Q194" s="9">
        <v>4.2139384116693678E-2</v>
      </c>
    </row>
    <row r="195" spans="4:17" x14ac:dyDescent="0.25">
      <c r="D195" s="8" t="s">
        <v>607</v>
      </c>
      <c r="E195" s="20">
        <v>1152</v>
      </c>
      <c r="F195" s="20">
        <v>917</v>
      </c>
      <c r="G195" s="9">
        <v>0.79600694444444442</v>
      </c>
      <c r="H195" s="20">
        <v>642</v>
      </c>
      <c r="I195" s="9">
        <v>0.7001090512540894</v>
      </c>
      <c r="J195" s="20">
        <v>1</v>
      </c>
      <c r="K195" s="9">
        <v>1.0905125408942203E-3</v>
      </c>
      <c r="L195" s="20">
        <v>55</v>
      </c>
      <c r="M195" s="9">
        <v>5.9978189749182113E-2</v>
      </c>
      <c r="N195" s="20">
        <v>115</v>
      </c>
      <c r="O195" s="9">
        <v>0.12540894220283533</v>
      </c>
      <c r="P195" s="20">
        <v>16</v>
      </c>
      <c r="Q195" s="9">
        <v>1.7448200654307525E-2</v>
      </c>
    </row>
    <row r="196" spans="4:17" x14ac:dyDescent="0.25">
      <c r="D196" s="8" t="s">
        <v>618</v>
      </c>
      <c r="E196" s="20">
        <v>976</v>
      </c>
      <c r="F196" s="20">
        <v>700</v>
      </c>
      <c r="G196" s="9">
        <v>0.71721311475409832</v>
      </c>
      <c r="H196" s="20">
        <v>492</v>
      </c>
      <c r="I196" s="9">
        <v>0.70285714285714285</v>
      </c>
      <c r="J196" s="20">
        <v>0</v>
      </c>
      <c r="K196" s="9">
        <v>0</v>
      </c>
      <c r="L196" s="20">
        <v>167</v>
      </c>
      <c r="M196" s="9">
        <v>0.23857142857142857</v>
      </c>
      <c r="N196" s="20">
        <v>14</v>
      </c>
      <c r="O196" s="9">
        <v>0.02</v>
      </c>
      <c r="P196" s="20">
        <v>55</v>
      </c>
      <c r="Q196" s="9">
        <v>7.857142857142857E-2</v>
      </c>
    </row>
    <row r="197" spans="4:17" x14ac:dyDescent="0.25">
      <c r="D197" s="8" t="s">
        <v>619</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622</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750</v>
      </c>
      <c r="E199" s="20">
        <v>1152</v>
      </c>
      <c r="F199" s="20">
        <v>851</v>
      </c>
      <c r="G199" s="9">
        <v>0.73871527777777779</v>
      </c>
      <c r="H199" s="20">
        <v>628</v>
      </c>
      <c r="I199" s="9">
        <v>0.73795534665099882</v>
      </c>
      <c r="J199" s="20">
        <v>0</v>
      </c>
      <c r="K199" s="9">
        <v>0</v>
      </c>
      <c r="L199" s="20">
        <v>178</v>
      </c>
      <c r="M199" s="9">
        <v>0.209165687426557</v>
      </c>
      <c r="N199" s="20">
        <v>44</v>
      </c>
      <c r="O199" s="9">
        <v>5.170387779083431E-2</v>
      </c>
      <c r="P199" s="20">
        <v>33</v>
      </c>
      <c r="Q199" s="9">
        <v>3.8777908343125736E-2</v>
      </c>
    </row>
    <row r="200" spans="4:17" x14ac:dyDescent="0.25">
      <c r="D200" s="7" t="s">
        <v>599</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600</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601</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603</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609</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617</v>
      </c>
      <c r="E205" s="20">
        <v>0</v>
      </c>
      <c r="F205" s="20">
        <v>0</v>
      </c>
      <c r="G205" s="9">
        <v>0</v>
      </c>
      <c r="H205" s="20">
        <v>0</v>
      </c>
      <c r="I205" s="9">
        <v>0</v>
      </c>
      <c r="J205" s="20">
        <v>0</v>
      </c>
      <c r="K205" s="9">
        <v>0</v>
      </c>
      <c r="L205" s="20">
        <v>0</v>
      </c>
      <c r="M205" s="9">
        <v>0</v>
      </c>
      <c r="N205" s="20">
        <v>0</v>
      </c>
      <c r="O205" s="9">
        <v>0</v>
      </c>
      <c r="P205" s="20">
        <v>0</v>
      </c>
      <c r="Q205" s="9">
        <v>0</v>
      </c>
    </row>
    <row r="206" spans="4:17" x14ac:dyDescent="0.25">
      <c r="D206" s="7" t="s">
        <v>463</v>
      </c>
      <c r="E206" s="20">
        <v>9118</v>
      </c>
      <c r="F206" s="20">
        <v>6655</v>
      </c>
      <c r="G206" s="9">
        <v>0.72987497258170653</v>
      </c>
      <c r="H206" s="20">
        <v>4525</v>
      </c>
      <c r="I206" s="9">
        <v>0.67993989481592787</v>
      </c>
      <c r="J206" s="20">
        <v>0</v>
      </c>
      <c r="K206" s="9">
        <v>0</v>
      </c>
      <c r="L206" s="20">
        <v>794</v>
      </c>
      <c r="M206" s="9">
        <v>0.11930879038317055</v>
      </c>
      <c r="N206" s="20">
        <v>915</v>
      </c>
      <c r="O206" s="9">
        <v>0.13749060856498874</v>
      </c>
      <c r="P206" s="20">
        <v>370</v>
      </c>
      <c r="Q206" s="9">
        <v>5.5597295266716758E-2</v>
      </c>
    </row>
    <row r="207" spans="4:17" x14ac:dyDescent="0.25">
      <c r="D207" s="8" t="s">
        <v>595</v>
      </c>
      <c r="E207" s="20">
        <v>1608</v>
      </c>
      <c r="F207" s="20">
        <v>1154</v>
      </c>
      <c r="G207" s="9">
        <v>0.71766169154228854</v>
      </c>
      <c r="H207" s="20">
        <v>778</v>
      </c>
      <c r="I207" s="9">
        <v>0.67417677642980933</v>
      </c>
      <c r="J207" s="20">
        <v>0</v>
      </c>
      <c r="K207" s="9">
        <v>0</v>
      </c>
      <c r="L207" s="20">
        <v>65</v>
      </c>
      <c r="M207" s="9">
        <v>5.6325823223570187E-2</v>
      </c>
      <c r="N207" s="20">
        <v>242</v>
      </c>
      <c r="O207" s="9">
        <v>0.20970537261698441</v>
      </c>
      <c r="P207" s="20">
        <v>75</v>
      </c>
      <c r="Q207" s="9">
        <v>6.4991334488734842E-2</v>
      </c>
    </row>
    <row r="208" spans="4:17" x14ac:dyDescent="0.25">
      <c r="D208" s="8" t="s">
        <v>464</v>
      </c>
      <c r="E208" s="20">
        <v>2272</v>
      </c>
      <c r="F208" s="20">
        <v>1801</v>
      </c>
      <c r="G208" s="9">
        <v>0.792693661971831</v>
      </c>
      <c r="H208" s="20">
        <v>1199</v>
      </c>
      <c r="I208" s="9">
        <v>0.66574125485841196</v>
      </c>
      <c r="J208" s="20">
        <v>0</v>
      </c>
      <c r="K208" s="9">
        <v>0</v>
      </c>
      <c r="L208" s="20">
        <v>78</v>
      </c>
      <c r="M208" s="9">
        <v>4.3309272626318715E-2</v>
      </c>
      <c r="N208" s="20">
        <v>215</v>
      </c>
      <c r="O208" s="9">
        <v>0.11937812326485286</v>
      </c>
      <c r="P208" s="20">
        <v>92</v>
      </c>
      <c r="Q208" s="9">
        <v>5.1082731815657971E-2</v>
      </c>
    </row>
    <row r="209" spans="4:17" x14ac:dyDescent="0.25">
      <c r="D209" s="8" t="s">
        <v>611</v>
      </c>
      <c r="E209" s="20">
        <v>1529</v>
      </c>
      <c r="F209" s="20">
        <v>1216</v>
      </c>
      <c r="G209" s="9">
        <v>0.79529103989535643</v>
      </c>
      <c r="H209" s="20">
        <v>903</v>
      </c>
      <c r="I209" s="9">
        <v>0.74259868421052633</v>
      </c>
      <c r="J209" s="20">
        <v>0</v>
      </c>
      <c r="K209" s="9">
        <v>0</v>
      </c>
      <c r="L209" s="20">
        <v>52</v>
      </c>
      <c r="M209" s="9">
        <v>4.2763157894736843E-2</v>
      </c>
      <c r="N209" s="20">
        <v>186</v>
      </c>
      <c r="O209" s="9">
        <v>0.15296052631578946</v>
      </c>
      <c r="P209" s="20">
        <v>19</v>
      </c>
      <c r="Q209" s="9">
        <v>1.5625E-2</v>
      </c>
    </row>
    <row r="210" spans="4:17" x14ac:dyDescent="0.25">
      <c r="D210" s="8" t="s">
        <v>612</v>
      </c>
      <c r="E210" s="20">
        <v>869</v>
      </c>
      <c r="F210" s="20">
        <v>559</v>
      </c>
      <c r="G210" s="9">
        <v>0.64326812428078251</v>
      </c>
      <c r="H210" s="20">
        <v>345</v>
      </c>
      <c r="I210" s="9">
        <v>0.61717352415026838</v>
      </c>
      <c r="J210" s="20">
        <v>0</v>
      </c>
      <c r="K210" s="9">
        <v>0</v>
      </c>
      <c r="L210" s="20">
        <v>174</v>
      </c>
      <c r="M210" s="9">
        <v>0.31127012522361358</v>
      </c>
      <c r="N210" s="20">
        <v>83</v>
      </c>
      <c r="O210" s="9">
        <v>0.14847942754919499</v>
      </c>
      <c r="P210" s="20">
        <v>6</v>
      </c>
      <c r="Q210" s="9">
        <v>1.0733452593917709E-2</v>
      </c>
    </row>
    <row r="211" spans="4:17" x14ac:dyDescent="0.25">
      <c r="D211" s="8" t="s">
        <v>467</v>
      </c>
      <c r="E211" s="20">
        <v>1425</v>
      </c>
      <c r="F211" s="20">
        <v>1046</v>
      </c>
      <c r="G211" s="9">
        <v>0.73403508771929826</v>
      </c>
      <c r="H211" s="20">
        <v>722</v>
      </c>
      <c r="I211" s="9">
        <v>0.69024856596558315</v>
      </c>
      <c r="J211" s="20">
        <v>0</v>
      </c>
      <c r="K211" s="9">
        <v>0</v>
      </c>
      <c r="L211" s="20">
        <v>40</v>
      </c>
      <c r="M211" s="9">
        <v>3.8240917782026769E-2</v>
      </c>
      <c r="N211" s="20">
        <v>157</v>
      </c>
      <c r="O211" s="9">
        <v>0.15009560229445507</v>
      </c>
      <c r="P211" s="20">
        <v>122</v>
      </c>
      <c r="Q211" s="9">
        <v>0.11663479923518165</v>
      </c>
    </row>
    <row r="212" spans="4:17" x14ac:dyDescent="0.25">
      <c r="D212" s="8" t="s">
        <v>470</v>
      </c>
      <c r="E212" s="20">
        <v>1415</v>
      </c>
      <c r="F212" s="20">
        <v>879</v>
      </c>
      <c r="G212" s="9">
        <v>0.62120141342756185</v>
      </c>
      <c r="H212" s="20">
        <v>578</v>
      </c>
      <c r="I212" s="9">
        <v>0.65756541524459611</v>
      </c>
      <c r="J212" s="20">
        <v>0</v>
      </c>
      <c r="K212" s="9">
        <v>0</v>
      </c>
      <c r="L212" s="20">
        <v>385</v>
      </c>
      <c r="M212" s="9">
        <v>0.43799772468714449</v>
      </c>
      <c r="N212" s="20">
        <v>32</v>
      </c>
      <c r="O212" s="9">
        <v>3.6405005688282137E-2</v>
      </c>
      <c r="P212" s="20">
        <v>56</v>
      </c>
      <c r="Q212" s="9">
        <v>6.3708759954493738E-2</v>
      </c>
    </row>
    <row r="213" spans="4:17" x14ac:dyDescent="0.25">
      <c r="D213" s="6" t="s">
        <v>472</v>
      </c>
      <c r="E213" s="20">
        <v>27942</v>
      </c>
      <c r="F213" s="20">
        <v>27854</v>
      </c>
      <c r="G213" s="9">
        <v>0.99685061913964645</v>
      </c>
      <c r="H213" s="20">
        <v>20527</v>
      </c>
      <c r="I213" s="9">
        <v>0.73694980972212254</v>
      </c>
      <c r="J213" s="20">
        <v>0</v>
      </c>
      <c r="K213" s="9">
        <v>0</v>
      </c>
      <c r="L213" s="20">
        <v>775</v>
      </c>
      <c r="M213" s="9">
        <v>2.7823651899188628E-2</v>
      </c>
      <c r="N213" s="20">
        <v>3201</v>
      </c>
      <c r="O213" s="9">
        <v>0.11492065771522941</v>
      </c>
      <c r="P213" s="20">
        <v>1367</v>
      </c>
      <c r="Q213" s="9">
        <v>4.9077331801536582E-2</v>
      </c>
    </row>
    <row r="214" spans="4:17" x14ac:dyDescent="0.25">
      <c r="D214" s="7" t="s">
        <v>477</v>
      </c>
      <c r="E214" s="20">
        <v>6435</v>
      </c>
      <c r="F214" s="20">
        <v>6280</v>
      </c>
      <c r="G214" s="9">
        <v>0.97591297591297588</v>
      </c>
      <c r="H214" s="20">
        <v>4654</v>
      </c>
      <c r="I214" s="9">
        <v>0.7410828025477707</v>
      </c>
      <c r="J214" s="20">
        <v>0</v>
      </c>
      <c r="K214" s="9">
        <v>0</v>
      </c>
      <c r="L214" s="20">
        <v>148</v>
      </c>
      <c r="M214" s="9">
        <v>2.3566878980891721E-2</v>
      </c>
      <c r="N214" s="20">
        <v>620</v>
      </c>
      <c r="O214" s="9">
        <v>9.8726114649681534E-2</v>
      </c>
      <c r="P214" s="20">
        <v>222</v>
      </c>
      <c r="Q214" s="9">
        <v>3.5350318471337579E-2</v>
      </c>
    </row>
    <row r="215" spans="4:17" x14ac:dyDescent="0.25">
      <c r="D215" s="8" t="s">
        <v>626</v>
      </c>
      <c r="E215" s="20">
        <v>899</v>
      </c>
      <c r="F215" s="20">
        <v>735</v>
      </c>
      <c r="G215" s="9">
        <v>0.81757508342602891</v>
      </c>
      <c r="H215" s="20">
        <v>537</v>
      </c>
      <c r="I215" s="9">
        <v>0.73061224489795917</v>
      </c>
      <c r="J215" s="20">
        <v>0</v>
      </c>
      <c r="K215" s="9">
        <v>0</v>
      </c>
      <c r="L215" s="20">
        <v>20</v>
      </c>
      <c r="M215" s="9">
        <v>2.7210884353741496E-2</v>
      </c>
      <c r="N215" s="20">
        <v>105</v>
      </c>
      <c r="O215" s="9">
        <v>0.14285714285714285</v>
      </c>
      <c r="P215" s="20">
        <v>5</v>
      </c>
      <c r="Q215" s="9">
        <v>6.8027210884353739E-3</v>
      </c>
    </row>
    <row r="216" spans="4:17" x14ac:dyDescent="0.25">
      <c r="D216" s="8" t="s">
        <v>628</v>
      </c>
      <c r="E216" s="20">
        <v>755</v>
      </c>
      <c r="F216" s="20">
        <v>669</v>
      </c>
      <c r="G216" s="9">
        <v>0.88609271523178812</v>
      </c>
      <c r="H216" s="20">
        <v>481</v>
      </c>
      <c r="I216" s="9">
        <v>0.71898355754858001</v>
      </c>
      <c r="J216" s="20">
        <v>0</v>
      </c>
      <c r="K216" s="9">
        <v>0</v>
      </c>
      <c r="L216" s="20">
        <v>7</v>
      </c>
      <c r="M216" s="9">
        <v>1.0463378176382661E-2</v>
      </c>
      <c r="N216" s="20">
        <v>50</v>
      </c>
      <c r="O216" s="9">
        <v>7.4738415545590436E-2</v>
      </c>
      <c r="P216" s="20">
        <v>13</v>
      </c>
      <c r="Q216" s="9">
        <v>1.9431988041853511E-2</v>
      </c>
    </row>
    <row r="217" spans="4:17" x14ac:dyDescent="0.25">
      <c r="D217" s="8" t="s">
        <v>478</v>
      </c>
      <c r="E217" s="20">
        <v>1088</v>
      </c>
      <c r="F217" s="20">
        <v>895</v>
      </c>
      <c r="G217" s="9">
        <v>0.82261029411764708</v>
      </c>
      <c r="H217" s="20">
        <v>635</v>
      </c>
      <c r="I217" s="9">
        <v>0.70949720670391059</v>
      </c>
      <c r="J217" s="20">
        <v>0</v>
      </c>
      <c r="K217" s="9">
        <v>0</v>
      </c>
      <c r="L217" s="20">
        <v>15</v>
      </c>
      <c r="M217" s="9">
        <v>1.6759776536312849E-2</v>
      </c>
      <c r="N217" s="20">
        <v>107</v>
      </c>
      <c r="O217" s="9">
        <v>0.11955307262569832</v>
      </c>
      <c r="P217" s="20">
        <v>33</v>
      </c>
      <c r="Q217" s="9">
        <v>3.6871508379888271E-2</v>
      </c>
    </row>
    <row r="218" spans="4:17" x14ac:dyDescent="0.25">
      <c r="D218" s="8" t="s">
        <v>634</v>
      </c>
      <c r="E218" s="20">
        <v>1323</v>
      </c>
      <c r="F218" s="20">
        <v>1077</v>
      </c>
      <c r="G218" s="9">
        <v>0.81405895691609975</v>
      </c>
      <c r="H218" s="20">
        <v>854</v>
      </c>
      <c r="I218" s="9">
        <v>0.79294336118848652</v>
      </c>
      <c r="J218" s="20">
        <v>0</v>
      </c>
      <c r="K218" s="9">
        <v>0</v>
      </c>
      <c r="L218" s="20">
        <v>65</v>
      </c>
      <c r="M218" s="9">
        <v>6.0352831940575676E-2</v>
      </c>
      <c r="N218" s="20">
        <v>82</v>
      </c>
      <c r="O218" s="9">
        <v>7.6137418755803155E-2</v>
      </c>
      <c r="P218" s="20">
        <v>57</v>
      </c>
      <c r="Q218" s="9">
        <v>5.2924791086350974E-2</v>
      </c>
    </row>
    <row r="219" spans="4:17" x14ac:dyDescent="0.25">
      <c r="D219" s="8" t="s">
        <v>482</v>
      </c>
      <c r="E219" s="20">
        <v>1046</v>
      </c>
      <c r="F219" s="20">
        <v>888</v>
      </c>
      <c r="G219" s="9">
        <v>0.84894837476099427</v>
      </c>
      <c r="H219" s="20">
        <v>644</v>
      </c>
      <c r="I219" s="9">
        <v>0.72522522522522526</v>
      </c>
      <c r="J219" s="20">
        <v>0</v>
      </c>
      <c r="K219" s="9">
        <v>0</v>
      </c>
      <c r="L219" s="20">
        <v>21</v>
      </c>
      <c r="M219" s="9">
        <v>2.364864864864865E-2</v>
      </c>
      <c r="N219" s="20">
        <v>83</v>
      </c>
      <c r="O219" s="9">
        <v>9.3468468468468471E-2</v>
      </c>
      <c r="P219" s="20">
        <v>16</v>
      </c>
      <c r="Q219" s="9">
        <v>1.8018018018018018E-2</v>
      </c>
    </row>
    <row r="220" spans="4:17" x14ac:dyDescent="0.25">
      <c r="D220" s="8" t="s">
        <v>638</v>
      </c>
      <c r="E220" s="20">
        <v>568</v>
      </c>
      <c r="F220" s="20">
        <v>504</v>
      </c>
      <c r="G220" s="9">
        <v>0.88732394366197187</v>
      </c>
      <c r="H220" s="20">
        <v>396</v>
      </c>
      <c r="I220" s="9">
        <v>0.7857142857142857</v>
      </c>
      <c r="J220" s="20">
        <v>0</v>
      </c>
      <c r="K220" s="9">
        <v>0</v>
      </c>
      <c r="L220" s="20">
        <v>4</v>
      </c>
      <c r="M220" s="9">
        <v>7.9365079365079361E-3</v>
      </c>
      <c r="N220" s="20">
        <v>36</v>
      </c>
      <c r="O220" s="9">
        <v>7.1428571428571425E-2</v>
      </c>
      <c r="P220" s="20">
        <v>9</v>
      </c>
      <c r="Q220" s="9">
        <v>1.7857142857142856E-2</v>
      </c>
    </row>
    <row r="221" spans="4:17" x14ac:dyDescent="0.25">
      <c r="D221" s="8" t="s">
        <v>492</v>
      </c>
      <c r="E221" s="20">
        <v>756</v>
      </c>
      <c r="F221" s="20">
        <v>630</v>
      </c>
      <c r="G221" s="9">
        <v>0.83333333333333337</v>
      </c>
      <c r="H221" s="20">
        <v>456</v>
      </c>
      <c r="I221" s="9">
        <v>0.72380952380952379</v>
      </c>
      <c r="J221" s="20">
        <v>0</v>
      </c>
      <c r="K221" s="9">
        <v>0</v>
      </c>
      <c r="L221" s="20">
        <v>9</v>
      </c>
      <c r="M221" s="9">
        <v>1.4285714285714285E-2</v>
      </c>
      <c r="N221" s="20">
        <v>59</v>
      </c>
      <c r="O221" s="9">
        <v>9.3650793650793651E-2</v>
      </c>
      <c r="P221" s="20">
        <v>33</v>
      </c>
      <c r="Q221" s="9">
        <v>5.2380952380952382E-2</v>
      </c>
    </row>
    <row r="222" spans="4:17" x14ac:dyDescent="0.25">
      <c r="D222" s="8" t="s">
        <v>754</v>
      </c>
      <c r="E222" s="20"/>
      <c r="F222" s="20">
        <v>882</v>
      </c>
      <c r="G222" s="9">
        <v>0</v>
      </c>
      <c r="H222" s="20">
        <v>651</v>
      </c>
      <c r="I222" s="9">
        <v>0.73809523809523814</v>
      </c>
      <c r="J222" s="20"/>
      <c r="K222" s="9">
        <v>0</v>
      </c>
      <c r="L222" s="20">
        <v>7</v>
      </c>
      <c r="M222" s="9">
        <v>7.9365079365079361E-3</v>
      </c>
      <c r="N222" s="20">
        <v>98</v>
      </c>
      <c r="O222" s="9">
        <v>0.1111111111111111</v>
      </c>
      <c r="P222" s="20">
        <v>56</v>
      </c>
      <c r="Q222" s="9">
        <v>6.3492063492063489E-2</v>
      </c>
    </row>
    <row r="223" spans="4:17" x14ac:dyDescent="0.25">
      <c r="D223" s="7" t="s">
        <v>485</v>
      </c>
      <c r="E223" s="20">
        <v>6386</v>
      </c>
      <c r="F223" s="20">
        <v>5307</v>
      </c>
      <c r="G223" s="9">
        <v>0.83103664265580957</v>
      </c>
      <c r="H223" s="20">
        <v>4106</v>
      </c>
      <c r="I223" s="9">
        <v>0.77369511965328808</v>
      </c>
      <c r="J223" s="20">
        <v>0</v>
      </c>
      <c r="K223" s="9">
        <v>0</v>
      </c>
      <c r="L223" s="20">
        <v>132</v>
      </c>
      <c r="M223" s="9">
        <v>2.4872809496890899E-2</v>
      </c>
      <c r="N223" s="20">
        <v>571</v>
      </c>
      <c r="O223" s="9">
        <v>0.10759374411155079</v>
      </c>
      <c r="P223" s="20">
        <v>229</v>
      </c>
      <c r="Q223" s="9">
        <v>4.3150555869606179E-2</v>
      </c>
    </row>
    <row r="224" spans="4:17" x14ac:dyDescent="0.25">
      <c r="D224" s="8" t="s">
        <v>629</v>
      </c>
      <c r="E224" s="20">
        <v>968</v>
      </c>
      <c r="F224" s="20">
        <v>844</v>
      </c>
      <c r="G224" s="9">
        <v>0.87190082644628097</v>
      </c>
      <c r="H224" s="20">
        <v>665</v>
      </c>
      <c r="I224" s="9">
        <v>0.78791469194312791</v>
      </c>
      <c r="J224" s="20">
        <v>0</v>
      </c>
      <c r="K224" s="9">
        <v>0</v>
      </c>
      <c r="L224" s="20">
        <v>22</v>
      </c>
      <c r="M224" s="9">
        <v>2.6066350710900472E-2</v>
      </c>
      <c r="N224" s="20">
        <v>57</v>
      </c>
      <c r="O224" s="9">
        <v>6.7535545023696686E-2</v>
      </c>
      <c r="P224" s="20">
        <v>28</v>
      </c>
      <c r="Q224" s="9">
        <v>3.3175355450236969E-2</v>
      </c>
    </row>
    <row r="225" spans="4:17" x14ac:dyDescent="0.25">
      <c r="D225" s="8" t="s">
        <v>631</v>
      </c>
      <c r="E225" s="20">
        <v>737</v>
      </c>
      <c r="F225" s="20">
        <v>588</v>
      </c>
      <c r="G225" s="9">
        <v>0.79782903663500682</v>
      </c>
      <c r="H225" s="20">
        <v>437</v>
      </c>
      <c r="I225" s="9">
        <v>0.74319727891156462</v>
      </c>
      <c r="J225" s="20">
        <v>0</v>
      </c>
      <c r="K225" s="9">
        <v>0</v>
      </c>
      <c r="L225" s="20">
        <v>12</v>
      </c>
      <c r="M225" s="9">
        <v>2.0408163265306121E-2</v>
      </c>
      <c r="N225" s="20">
        <v>87</v>
      </c>
      <c r="O225" s="9">
        <v>0.14795918367346939</v>
      </c>
      <c r="P225" s="20">
        <v>31</v>
      </c>
      <c r="Q225" s="9">
        <v>5.2721088435374153E-2</v>
      </c>
    </row>
    <row r="226" spans="4:17" x14ac:dyDescent="0.25">
      <c r="D226" s="8" t="s">
        <v>632</v>
      </c>
      <c r="E226" s="20">
        <v>1966</v>
      </c>
      <c r="F226" s="20">
        <v>1586</v>
      </c>
      <c r="G226" s="9">
        <v>0.80671414038657174</v>
      </c>
      <c r="H226" s="20">
        <v>1216</v>
      </c>
      <c r="I226" s="9">
        <v>0.76670870113493061</v>
      </c>
      <c r="J226" s="20">
        <v>0</v>
      </c>
      <c r="K226" s="9">
        <v>0</v>
      </c>
      <c r="L226" s="20">
        <v>60</v>
      </c>
      <c r="M226" s="9">
        <v>3.7831021437578813E-2</v>
      </c>
      <c r="N226" s="20">
        <v>223</v>
      </c>
      <c r="O226" s="9">
        <v>0.14060529634300126</v>
      </c>
      <c r="P226" s="20">
        <v>55</v>
      </c>
      <c r="Q226" s="9">
        <v>3.467843631778058E-2</v>
      </c>
    </row>
    <row r="227" spans="4:17" x14ac:dyDescent="0.25">
      <c r="D227" s="8" t="s">
        <v>633</v>
      </c>
      <c r="E227" s="20">
        <v>490</v>
      </c>
      <c r="F227" s="20">
        <v>424</v>
      </c>
      <c r="G227" s="9">
        <v>0.86530612244897964</v>
      </c>
      <c r="H227" s="20">
        <v>320</v>
      </c>
      <c r="I227" s="9">
        <v>0.75471698113207553</v>
      </c>
      <c r="J227" s="20">
        <v>0</v>
      </c>
      <c r="K227" s="9">
        <v>0</v>
      </c>
      <c r="L227" s="20">
        <v>10</v>
      </c>
      <c r="M227" s="9">
        <v>2.358490566037736E-2</v>
      </c>
      <c r="N227" s="20">
        <v>35</v>
      </c>
      <c r="O227" s="9">
        <v>8.254716981132075E-2</v>
      </c>
      <c r="P227" s="20">
        <v>13</v>
      </c>
      <c r="Q227" s="9">
        <v>3.0660377358490566E-2</v>
      </c>
    </row>
    <row r="228" spans="4:17" x14ac:dyDescent="0.25">
      <c r="D228" s="8" t="s">
        <v>486</v>
      </c>
      <c r="E228" s="20">
        <v>443</v>
      </c>
      <c r="F228" s="20">
        <v>384</v>
      </c>
      <c r="G228" s="9">
        <v>0.86681715575620766</v>
      </c>
      <c r="H228" s="20">
        <v>327</v>
      </c>
      <c r="I228" s="9">
        <v>0.8515625</v>
      </c>
      <c r="J228" s="20">
        <v>0</v>
      </c>
      <c r="K228" s="9">
        <v>0</v>
      </c>
      <c r="L228" s="20">
        <v>4</v>
      </c>
      <c r="M228" s="9">
        <v>1.0416666666666666E-2</v>
      </c>
      <c r="N228" s="20">
        <v>21</v>
      </c>
      <c r="O228" s="9">
        <v>5.46875E-2</v>
      </c>
      <c r="P228" s="20">
        <v>21</v>
      </c>
      <c r="Q228" s="9">
        <v>5.46875E-2</v>
      </c>
    </row>
    <row r="229" spans="4:17" x14ac:dyDescent="0.25">
      <c r="D229" s="8" t="s">
        <v>635</v>
      </c>
      <c r="E229" s="20">
        <v>816</v>
      </c>
      <c r="F229" s="20">
        <v>692</v>
      </c>
      <c r="G229" s="9">
        <v>0.84803921568627449</v>
      </c>
      <c r="H229" s="20">
        <v>534</v>
      </c>
      <c r="I229" s="9">
        <v>0.77167630057803471</v>
      </c>
      <c r="J229" s="20">
        <v>0</v>
      </c>
      <c r="K229" s="9">
        <v>0</v>
      </c>
      <c r="L229" s="20">
        <v>8</v>
      </c>
      <c r="M229" s="9">
        <v>1.1560693641618497E-2</v>
      </c>
      <c r="N229" s="20">
        <v>96</v>
      </c>
      <c r="O229" s="9">
        <v>0.13872832369942195</v>
      </c>
      <c r="P229" s="20">
        <v>0</v>
      </c>
      <c r="Q229" s="9">
        <v>0</v>
      </c>
    </row>
    <row r="230" spans="4:17" x14ac:dyDescent="0.25">
      <c r="D230" s="8" t="s">
        <v>642</v>
      </c>
      <c r="E230" s="20">
        <v>966</v>
      </c>
      <c r="F230" s="20">
        <v>789</v>
      </c>
      <c r="G230" s="9">
        <v>0.81677018633540377</v>
      </c>
      <c r="H230" s="20">
        <v>607</v>
      </c>
      <c r="I230" s="9">
        <v>0.76932826362484152</v>
      </c>
      <c r="J230" s="20">
        <v>0</v>
      </c>
      <c r="K230" s="9">
        <v>0</v>
      </c>
      <c r="L230" s="20">
        <v>16</v>
      </c>
      <c r="M230" s="9">
        <v>2.0278833967046894E-2</v>
      </c>
      <c r="N230" s="20">
        <v>52</v>
      </c>
      <c r="O230" s="9">
        <v>6.5906210392902412E-2</v>
      </c>
      <c r="P230" s="20">
        <v>81</v>
      </c>
      <c r="Q230" s="9">
        <v>0.10266159695817491</v>
      </c>
    </row>
    <row r="231" spans="4:17" x14ac:dyDescent="0.25">
      <c r="D231" s="7" t="s">
        <v>487</v>
      </c>
      <c r="E231" s="20">
        <v>6622</v>
      </c>
      <c r="F231" s="20">
        <v>7476</v>
      </c>
      <c r="G231" s="9">
        <v>1.1289640591966172</v>
      </c>
      <c r="H231" s="20">
        <v>4822</v>
      </c>
      <c r="I231" s="9">
        <v>0.64499732477260563</v>
      </c>
      <c r="J231" s="20">
        <v>0</v>
      </c>
      <c r="K231" s="9">
        <v>0</v>
      </c>
      <c r="L231" s="20">
        <v>170</v>
      </c>
      <c r="M231" s="9">
        <v>2.2739432851792401E-2</v>
      </c>
      <c r="N231" s="20">
        <v>1162</v>
      </c>
      <c r="O231" s="9">
        <v>0.15543071161048688</v>
      </c>
      <c r="P231" s="20">
        <v>675</v>
      </c>
      <c r="Q231" s="9">
        <v>9.0288924558587474E-2</v>
      </c>
    </row>
    <row r="232" spans="4:17" x14ac:dyDescent="0.25">
      <c r="D232" s="8" t="s">
        <v>488</v>
      </c>
      <c r="E232" s="20">
        <v>1946</v>
      </c>
      <c r="F232" s="20">
        <v>1550</v>
      </c>
      <c r="G232" s="9">
        <v>0.79650565262076056</v>
      </c>
      <c r="H232" s="20">
        <v>1116</v>
      </c>
      <c r="I232" s="9">
        <v>0.72</v>
      </c>
      <c r="J232" s="20">
        <v>0</v>
      </c>
      <c r="K232" s="9">
        <v>0</v>
      </c>
      <c r="L232" s="20">
        <v>40</v>
      </c>
      <c r="M232" s="9">
        <v>2.5806451612903226E-2</v>
      </c>
      <c r="N232" s="20">
        <v>265</v>
      </c>
      <c r="O232" s="9">
        <v>0.17096774193548386</v>
      </c>
      <c r="P232" s="20">
        <v>13</v>
      </c>
      <c r="Q232" s="9">
        <v>8.3870967741935479E-3</v>
      </c>
    </row>
    <row r="233" spans="4:17" x14ac:dyDescent="0.25">
      <c r="D233" s="8" t="s">
        <v>489</v>
      </c>
      <c r="E233" s="20">
        <v>1736</v>
      </c>
      <c r="F233" s="20">
        <v>1388</v>
      </c>
      <c r="G233" s="9">
        <v>0.79953917050691248</v>
      </c>
      <c r="H233" s="20">
        <v>815</v>
      </c>
      <c r="I233" s="9">
        <v>0.58717579250720464</v>
      </c>
      <c r="J233" s="20">
        <v>0</v>
      </c>
      <c r="K233" s="9">
        <v>0</v>
      </c>
      <c r="L233" s="20">
        <v>26</v>
      </c>
      <c r="M233" s="9">
        <v>1.8731988472622477E-2</v>
      </c>
      <c r="N233" s="20">
        <v>186</v>
      </c>
      <c r="O233" s="9">
        <v>0.1340057636887608</v>
      </c>
      <c r="P233" s="20">
        <v>65</v>
      </c>
      <c r="Q233" s="9">
        <v>4.6829971181556199E-2</v>
      </c>
    </row>
    <row r="234" spans="4:17" x14ac:dyDescent="0.25">
      <c r="D234" s="8" t="s">
        <v>493</v>
      </c>
      <c r="E234" s="20">
        <v>2940</v>
      </c>
      <c r="F234" s="20">
        <v>2051</v>
      </c>
      <c r="G234" s="9">
        <v>0.69761904761904758</v>
      </c>
      <c r="H234" s="20">
        <v>1261</v>
      </c>
      <c r="I234" s="9">
        <v>0.61482203803022917</v>
      </c>
      <c r="J234" s="20">
        <v>0</v>
      </c>
      <c r="K234" s="9">
        <v>0</v>
      </c>
      <c r="L234" s="20">
        <v>59</v>
      </c>
      <c r="M234" s="9">
        <v>2.8766455387615797E-2</v>
      </c>
      <c r="N234" s="20">
        <v>446</v>
      </c>
      <c r="O234" s="9">
        <v>0.2174549000487567</v>
      </c>
      <c r="P234" s="20">
        <v>245</v>
      </c>
      <c r="Q234" s="9">
        <v>0.11945392491467577</v>
      </c>
    </row>
    <row r="235" spans="4:17" x14ac:dyDescent="0.25">
      <c r="D235" s="8" t="s">
        <v>752</v>
      </c>
      <c r="E235" s="20"/>
      <c r="F235" s="20">
        <v>767</v>
      </c>
      <c r="G235" s="9">
        <v>0</v>
      </c>
      <c r="H235" s="20">
        <v>538</v>
      </c>
      <c r="I235" s="9">
        <v>0.70143415906127771</v>
      </c>
      <c r="J235" s="20"/>
      <c r="K235" s="9">
        <v>0</v>
      </c>
      <c r="L235" s="20">
        <v>13</v>
      </c>
      <c r="M235" s="9">
        <v>1.6949152542372881E-2</v>
      </c>
      <c r="N235" s="20">
        <v>54</v>
      </c>
      <c r="O235" s="9">
        <v>7.040417209908735E-2</v>
      </c>
      <c r="P235" s="20">
        <v>88</v>
      </c>
      <c r="Q235" s="9">
        <v>0.11473272490221642</v>
      </c>
    </row>
    <row r="236" spans="4:17" x14ac:dyDescent="0.25">
      <c r="D236" s="8" t="s">
        <v>753</v>
      </c>
      <c r="E236" s="20"/>
      <c r="F236" s="20">
        <v>1720</v>
      </c>
      <c r="G236" s="9">
        <v>0</v>
      </c>
      <c r="H236" s="20">
        <v>1092</v>
      </c>
      <c r="I236" s="9">
        <v>0.6348837209302326</v>
      </c>
      <c r="J236" s="20"/>
      <c r="K236" s="9">
        <v>0</v>
      </c>
      <c r="L236" s="20">
        <v>32</v>
      </c>
      <c r="M236" s="9">
        <v>1.8604651162790697E-2</v>
      </c>
      <c r="N236" s="20">
        <v>211</v>
      </c>
      <c r="O236" s="9">
        <v>0.12267441860465116</v>
      </c>
      <c r="P236" s="20">
        <v>264</v>
      </c>
      <c r="Q236" s="9">
        <v>0.15348837209302327</v>
      </c>
    </row>
    <row r="237" spans="4:17" x14ac:dyDescent="0.25">
      <c r="D237" s="7" t="s">
        <v>479</v>
      </c>
      <c r="E237" s="20">
        <v>4314</v>
      </c>
      <c r="F237" s="20">
        <v>3633</v>
      </c>
      <c r="G237" s="9">
        <v>0.84214186369958277</v>
      </c>
      <c r="H237" s="20">
        <v>2847</v>
      </c>
      <c r="I237" s="9">
        <v>0.78364987613542525</v>
      </c>
      <c r="J237" s="20">
        <v>0</v>
      </c>
      <c r="K237" s="9">
        <v>0</v>
      </c>
      <c r="L237" s="20">
        <v>131</v>
      </c>
      <c r="M237" s="9">
        <v>3.6058353977429125E-2</v>
      </c>
      <c r="N237" s="20">
        <v>339</v>
      </c>
      <c r="O237" s="9">
        <v>9.331131296449216E-2</v>
      </c>
      <c r="P237" s="20">
        <v>100</v>
      </c>
      <c r="Q237" s="9">
        <v>2.7525461051472612E-2</v>
      </c>
    </row>
    <row r="238" spans="4:17" x14ac:dyDescent="0.25">
      <c r="D238" s="8" t="s">
        <v>480</v>
      </c>
      <c r="E238" s="20">
        <v>1769</v>
      </c>
      <c r="F238" s="20">
        <v>1493</v>
      </c>
      <c r="G238" s="9">
        <v>0.84397964951950255</v>
      </c>
      <c r="H238" s="20">
        <v>1183</v>
      </c>
      <c r="I238" s="9">
        <v>0.79236436704621571</v>
      </c>
      <c r="J238" s="20">
        <v>0</v>
      </c>
      <c r="K238" s="9">
        <v>0</v>
      </c>
      <c r="L238" s="20">
        <v>31</v>
      </c>
      <c r="M238" s="9">
        <v>2.0763563295378432E-2</v>
      </c>
      <c r="N238" s="20">
        <v>163</v>
      </c>
      <c r="O238" s="9">
        <v>0.10917615539182854</v>
      </c>
      <c r="P238" s="20">
        <v>39</v>
      </c>
      <c r="Q238" s="9">
        <v>2.6121902210314803E-2</v>
      </c>
    </row>
    <row r="239" spans="4:17" x14ac:dyDescent="0.25">
      <c r="D239" s="8" t="s">
        <v>484</v>
      </c>
      <c r="E239" s="20">
        <v>501</v>
      </c>
      <c r="F239" s="20">
        <v>408</v>
      </c>
      <c r="G239" s="9">
        <v>0.81437125748502992</v>
      </c>
      <c r="H239" s="20">
        <v>299</v>
      </c>
      <c r="I239" s="9">
        <v>0.73284313725490191</v>
      </c>
      <c r="J239" s="20">
        <v>0</v>
      </c>
      <c r="K239" s="9">
        <v>0</v>
      </c>
      <c r="L239" s="20">
        <v>12</v>
      </c>
      <c r="M239" s="9">
        <v>2.9411764705882353E-2</v>
      </c>
      <c r="N239" s="20">
        <v>52</v>
      </c>
      <c r="O239" s="9">
        <v>0.12745098039215685</v>
      </c>
      <c r="P239" s="20">
        <v>17</v>
      </c>
      <c r="Q239" s="9">
        <v>4.1666666666666664E-2</v>
      </c>
    </row>
    <row r="240" spans="4:17" x14ac:dyDescent="0.25">
      <c r="D240" s="8" t="s">
        <v>636</v>
      </c>
      <c r="E240" s="20">
        <v>2044</v>
      </c>
      <c r="F240" s="20">
        <v>1732</v>
      </c>
      <c r="G240" s="9">
        <v>0.84735812133072408</v>
      </c>
      <c r="H240" s="20">
        <v>1365</v>
      </c>
      <c r="I240" s="9">
        <v>0.78810623556581982</v>
      </c>
      <c r="J240" s="20">
        <v>0</v>
      </c>
      <c r="K240" s="9">
        <v>0</v>
      </c>
      <c r="L240" s="20">
        <v>88</v>
      </c>
      <c r="M240" s="9">
        <v>5.0808314087759814E-2</v>
      </c>
      <c r="N240" s="20">
        <v>124</v>
      </c>
      <c r="O240" s="9">
        <v>7.1593533487297925E-2</v>
      </c>
      <c r="P240" s="20">
        <v>44</v>
      </c>
      <c r="Q240" s="9">
        <v>2.5404157043879907E-2</v>
      </c>
    </row>
    <row r="241" spans="4:17" x14ac:dyDescent="0.25">
      <c r="D241" s="7" t="s">
        <v>474</v>
      </c>
      <c r="E241" s="20">
        <v>0</v>
      </c>
      <c r="F241" s="20">
        <v>929</v>
      </c>
      <c r="G241" s="9">
        <v>0</v>
      </c>
      <c r="H241" s="20">
        <v>571</v>
      </c>
      <c r="I241" s="9">
        <v>0.61463939720129168</v>
      </c>
      <c r="J241" s="20">
        <v>0</v>
      </c>
      <c r="K241" s="9">
        <v>0</v>
      </c>
      <c r="L241" s="20">
        <v>14</v>
      </c>
      <c r="M241" s="9">
        <v>1.5069967707212056E-2</v>
      </c>
      <c r="N241" s="20">
        <v>220</v>
      </c>
      <c r="O241" s="9">
        <v>0.23681377825618946</v>
      </c>
      <c r="P241" s="20">
        <v>63</v>
      </c>
      <c r="Q241" s="9">
        <v>6.7814854682454254E-2</v>
      </c>
    </row>
    <row r="242" spans="4:17" x14ac:dyDescent="0.25">
      <c r="D242" s="8" t="s">
        <v>722</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475</v>
      </c>
      <c r="E243" s="20">
        <v>0</v>
      </c>
      <c r="F243" s="20">
        <v>0</v>
      </c>
      <c r="G243" s="9">
        <v>0</v>
      </c>
      <c r="H243" s="20">
        <v>0</v>
      </c>
      <c r="I243" s="9">
        <v>0</v>
      </c>
      <c r="J243" s="20">
        <v>0</v>
      </c>
      <c r="K243" s="9">
        <v>0</v>
      </c>
      <c r="L243" s="20">
        <v>0</v>
      </c>
      <c r="M243" s="9">
        <v>0</v>
      </c>
      <c r="N243" s="20">
        <v>1</v>
      </c>
      <c r="O243" s="9">
        <v>0</v>
      </c>
      <c r="P243" s="20">
        <v>0</v>
      </c>
      <c r="Q243" s="9">
        <v>0</v>
      </c>
    </row>
    <row r="244" spans="4:17" x14ac:dyDescent="0.25">
      <c r="D244" s="8" t="s">
        <v>476</v>
      </c>
      <c r="E244" s="20">
        <v>0</v>
      </c>
      <c r="F244" s="20">
        <v>1</v>
      </c>
      <c r="G244" s="9">
        <v>0</v>
      </c>
      <c r="H244" s="20">
        <v>0</v>
      </c>
      <c r="I244" s="9">
        <v>0</v>
      </c>
      <c r="J244" s="20">
        <v>0</v>
      </c>
      <c r="K244" s="9">
        <v>0</v>
      </c>
      <c r="L244" s="20">
        <v>0</v>
      </c>
      <c r="M244" s="9">
        <v>0</v>
      </c>
      <c r="N244" s="20">
        <v>0</v>
      </c>
      <c r="O244" s="9">
        <v>0</v>
      </c>
      <c r="P244" s="20">
        <v>0</v>
      </c>
      <c r="Q244" s="9">
        <v>0</v>
      </c>
    </row>
    <row r="245" spans="4:17" x14ac:dyDescent="0.25">
      <c r="D245" s="8" t="s">
        <v>708</v>
      </c>
      <c r="E245" s="20">
        <v>0</v>
      </c>
      <c r="F245" s="20">
        <v>0</v>
      </c>
      <c r="G245" s="9">
        <v>0</v>
      </c>
      <c r="H245" s="20">
        <v>0</v>
      </c>
      <c r="I245" s="9">
        <v>0</v>
      </c>
      <c r="J245" s="20">
        <v>0</v>
      </c>
      <c r="K245" s="9">
        <v>0</v>
      </c>
      <c r="L245" s="20">
        <v>0</v>
      </c>
      <c r="M245" s="9">
        <v>0</v>
      </c>
      <c r="N245" s="20">
        <v>0</v>
      </c>
      <c r="O245" s="9">
        <v>0</v>
      </c>
      <c r="P245" s="20">
        <v>0</v>
      </c>
      <c r="Q245" s="9">
        <v>0</v>
      </c>
    </row>
    <row r="246" spans="4:17" x14ac:dyDescent="0.25">
      <c r="D246" s="8" t="s">
        <v>723</v>
      </c>
      <c r="E246" s="20">
        <v>0</v>
      </c>
      <c r="F246" s="20">
        <v>0</v>
      </c>
      <c r="G246" s="9">
        <v>0</v>
      </c>
      <c r="H246" s="20">
        <v>0</v>
      </c>
      <c r="I246" s="9">
        <v>0</v>
      </c>
      <c r="J246" s="20">
        <v>0</v>
      </c>
      <c r="K246" s="9">
        <v>0</v>
      </c>
      <c r="L246" s="20">
        <v>0</v>
      </c>
      <c r="M246" s="9">
        <v>0</v>
      </c>
      <c r="N246" s="20">
        <v>0</v>
      </c>
      <c r="O246" s="9">
        <v>0</v>
      </c>
      <c r="P246" s="20">
        <v>0</v>
      </c>
      <c r="Q246" s="9">
        <v>0</v>
      </c>
    </row>
    <row r="247" spans="4:17" x14ac:dyDescent="0.25">
      <c r="D247" s="8" t="s">
        <v>483</v>
      </c>
      <c r="E247" s="20"/>
      <c r="F247" s="20">
        <v>928</v>
      </c>
      <c r="G247" s="9">
        <v>0</v>
      </c>
      <c r="H247" s="20">
        <v>571</v>
      </c>
      <c r="I247" s="9">
        <v>0.61530172413793105</v>
      </c>
      <c r="J247" s="20"/>
      <c r="K247" s="9">
        <v>0</v>
      </c>
      <c r="L247" s="20">
        <v>14</v>
      </c>
      <c r="M247" s="9">
        <v>1.5086206896551725E-2</v>
      </c>
      <c r="N247" s="20">
        <v>219</v>
      </c>
      <c r="O247" s="9">
        <v>0.23599137931034483</v>
      </c>
      <c r="P247" s="20">
        <v>63</v>
      </c>
      <c r="Q247" s="9">
        <v>6.7887931034482762E-2</v>
      </c>
    </row>
    <row r="248" spans="4:17" x14ac:dyDescent="0.25">
      <c r="D248" s="8" t="s">
        <v>490</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8" t="s">
        <v>724</v>
      </c>
      <c r="E249" s="20">
        <v>0</v>
      </c>
      <c r="F249" s="20">
        <v>0</v>
      </c>
      <c r="G249" s="9">
        <v>0</v>
      </c>
      <c r="H249" s="20">
        <v>0</v>
      </c>
      <c r="I249" s="9">
        <v>0</v>
      </c>
      <c r="J249" s="20">
        <v>0</v>
      </c>
      <c r="K249" s="9">
        <v>0</v>
      </c>
      <c r="L249" s="20">
        <v>0</v>
      </c>
      <c r="M249" s="9">
        <v>0</v>
      </c>
      <c r="N249" s="20">
        <v>0</v>
      </c>
      <c r="O249" s="9">
        <v>0</v>
      </c>
      <c r="P249" s="20">
        <v>0</v>
      </c>
      <c r="Q249" s="9">
        <v>0</v>
      </c>
    </row>
    <row r="250" spans="4:17" x14ac:dyDescent="0.25">
      <c r="D250" s="7" t="s">
        <v>473</v>
      </c>
      <c r="E250" s="20">
        <v>4185</v>
      </c>
      <c r="F250" s="20">
        <v>4229</v>
      </c>
      <c r="G250" s="9">
        <v>1.0105137395459975</v>
      </c>
      <c r="H250" s="20">
        <v>3527</v>
      </c>
      <c r="I250" s="9">
        <v>0.83400331047528964</v>
      </c>
      <c r="J250" s="20">
        <v>0</v>
      </c>
      <c r="K250" s="9">
        <v>0</v>
      </c>
      <c r="L250" s="20">
        <v>180</v>
      </c>
      <c r="M250" s="9">
        <v>4.2563253724284704E-2</v>
      </c>
      <c r="N250" s="20">
        <v>289</v>
      </c>
      <c r="O250" s="9">
        <v>6.833766847954599E-2</v>
      </c>
      <c r="P250" s="20">
        <v>78</v>
      </c>
      <c r="Q250" s="9">
        <v>1.8444076613856705E-2</v>
      </c>
    </row>
    <row r="251" spans="4:17" x14ac:dyDescent="0.25">
      <c r="D251" s="8" t="s">
        <v>625</v>
      </c>
      <c r="E251" s="20">
        <v>580</v>
      </c>
      <c r="F251" s="20">
        <v>482</v>
      </c>
      <c r="G251" s="9">
        <v>0.83103448275862069</v>
      </c>
      <c r="H251" s="20">
        <v>394</v>
      </c>
      <c r="I251" s="9">
        <v>0.81742738589211617</v>
      </c>
      <c r="J251" s="20">
        <v>0</v>
      </c>
      <c r="K251" s="9">
        <v>0</v>
      </c>
      <c r="L251" s="20">
        <v>18</v>
      </c>
      <c r="M251" s="9">
        <v>3.7344398340248962E-2</v>
      </c>
      <c r="N251" s="20">
        <v>51</v>
      </c>
      <c r="O251" s="9">
        <v>0.10580912863070539</v>
      </c>
      <c r="P251" s="20">
        <v>8</v>
      </c>
      <c r="Q251" s="9">
        <v>1.6597510373443983E-2</v>
      </c>
    </row>
    <row r="252" spans="4:17" x14ac:dyDescent="0.25">
      <c r="D252" s="8" t="s">
        <v>627</v>
      </c>
      <c r="E252" s="20">
        <v>1448</v>
      </c>
      <c r="F252" s="20">
        <v>1257</v>
      </c>
      <c r="G252" s="9">
        <v>0.86809392265193375</v>
      </c>
      <c r="H252" s="20">
        <v>1002</v>
      </c>
      <c r="I252" s="9">
        <v>0.79713603818615753</v>
      </c>
      <c r="J252" s="20">
        <v>0</v>
      </c>
      <c r="K252" s="9">
        <v>0</v>
      </c>
      <c r="L252" s="20">
        <v>59</v>
      </c>
      <c r="M252" s="9">
        <v>4.6937151949085126E-2</v>
      </c>
      <c r="N252" s="20">
        <v>84</v>
      </c>
      <c r="O252" s="9">
        <v>6.6825775656324582E-2</v>
      </c>
      <c r="P252" s="20">
        <v>18</v>
      </c>
      <c r="Q252" s="9">
        <v>1.4319809069212411E-2</v>
      </c>
    </row>
    <row r="253" spans="4:17" x14ac:dyDescent="0.25">
      <c r="D253" s="8" t="s">
        <v>630</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481</v>
      </c>
      <c r="E254" s="20">
        <v>606</v>
      </c>
      <c r="F254" s="20">
        <v>549</v>
      </c>
      <c r="G254" s="9">
        <v>0.90594059405940597</v>
      </c>
      <c r="H254" s="20">
        <v>478</v>
      </c>
      <c r="I254" s="9">
        <v>0.87067395264116576</v>
      </c>
      <c r="J254" s="20">
        <v>0</v>
      </c>
      <c r="K254" s="9">
        <v>0</v>
      </c>
      <c r="L254" s="20">
        <v>32</v>
      </c>
      <c r="M254" s="9">
        <v>5.8287795992714025E-2</v>
      </c>
      <c r="N254" s="20">
        <v>12</v>
      </c>
      <c r="O254" s="9">
        <v>2.185792349726776E-2</v>
      </c>
      <c r="P254" s="20">
        <v>3</v>
      </c>
      <c r="Q254" s="9">
        <v>5.4644808743169399E-3</v>
      </c>
    </row>
    <row r="255" spans="4:17" x14ac:dyDescent="0.25">
      <c r="D255" s="8" t="s">
        <v>637</v>
      </c>
      <c r="E255" s="20">
        <v>525</v>
      </c>
      <c r="F255" s="20">
        <v>449</v>
      </c>
      <c r="G255" s="9">
        <v>0.85523809523809524</v>
      </c>
      <c r="H255" s="20">
        <v>375</v>
      </c>
      <c r="I255" s="9">
        <v>0.83518930957683746</v>
      </c>
      <c r="J255" s="20">
        <v>0</v>
      </c>
      <c r="K255" s="9">
        <v>0</v>
      </c>
      <c r="L255" s="20">
        <v>13</v>
      </c>
      <c r="M255" s="9">
        <v>2.8953229398663696E-2</v>
      </c>
      <c r="N255" s="20">
        <v>40</v>
      </c>
      <c r="O255" s="9">
        <v>8.9086859688195991E-2</v>
      </c>
      <c r="P255" s="20">
        <v>10</v>
      </c>
      <c r="Q255" s="9">
        <v>2.2271714922048998E-2</v>
      </c>
    </row>
    <row r="256" spans="4:17" x14ac:dyDescent="0.25">
      <c r="D256" s="8" t="s">
        <v>639</v>
      </c>
      <c r="E256" s="20">
        <v>0</v>
      </c>
      <c r="F256" s="20">
        <v>0</v>
      </c>
      <c r="G256" s="9">
        <v>0</v>
      </c>
      <c r="H256" s="20">
        <v>0</v>
      </c>
      <c r="I256" s="9">
        <v>0</v>
      </c>
      <c r="J256" s="20">
        <v>0</v>
      </c>
      <c r="K256" s="9">
        <v>0</v>
      </c>
      <c r="L256" s="20">
        <v>0</v>
      </c>
      <c r="M256" s="9">
        <v>0</v>
      </c>
      <c r="N256" s="20">
        <v>0</v>
      </c>
      <c r="O256" s="9">
        <v>0</v>
      </c>
      <c r="P256" s="20">
        <v>0</v>
      </c>
      <c r="Q256" s="9">
        <v>0</v>
      </c>
    </row>
    <row r="257" spans="4:17" x14ac:dyDescent="0.25">
      <c r="D257" s="8" t="s">
        <v>640</v>
      </c>
      <c r="E257" s="20">
        <v>0</v>
      </c>
      <c r="F257" s="20">
        <v>0</v>
      </c>
      <c r="G257" s="9">
        <v>0</v>
      </c>
      <c r="H257" s="20">
        <v>0</v>
      </c>
      <c r="I257" s="9">
        <v>0</v>
      </c>
      <c r="J257" s="20">
        <v>0</v>
      </c>
      <c r="K257" s="9">
        <v>0</v>
      </c>
      <c r="L257" s="20">
        <v>0</v>
      </c>
      <c r="M257" s="9">
        <v>0</v>
      </c>
      <c r="N257" s="20">
        <v>0</v>
      </c>
      <c r="O257" s="9">
        <v>0</v>
      </c>
      <c r="P257" s="20">
        <v>0</v>
      </c>
      <c r="Q257" s="9">
        <v>0</v>
      </c>
    </row>
    <row r="258" spans="4:17" x14ac:dyDescent="0.25">
      <c r="D258" s="8" t="s">
        <v>491</v>
      </c>
      <c r="E258" s="20">
        <v>0</v>
      </c>
      <c r="F258" s="20">
        <v>0</v>
      </c>
      <c r="G258" s="9">
        <v>0</v>
      </c>
      <c r="H258" s="20">
        <v>0</v>
      </c>
      <c r="I258" s="9">
        <v>0</v>
      </c>
      <c r="J258" s="20">
        <v>0</v>
      </c>
      <c r="K258" s="9">
        <v>0</v>
      </c>
      <c r="L258" s="20">
        <v>0</v>
      </c>
      <c r="M258" s="9">
        <v>0</v>
      </c>
      <c r="N258" s="20">
        <v>0</v>
      </c>
      <c r="O258" s="9">
        <v>0</v>
      </c>
      <c r="P258" s="20">
        <v>0</v>
      </c>
      <c r="Q258" s="9">
        <v>0</v>
      </c>
    </row>
    <row r="259" spans="4:17" x14ac:dyDescent="0.25">
      <c r="D259" s="8" t="s">
        <v>641</v>
      </c>
      <c r="E259" s="20">
        <v>1026</v>
      </c>
      <c r="F259" s="20">
        <v>896</v>
      </c>
      <c r="G259" s="9">
        <v>0.87329434697855746</v>
      </c>
      <c r="H259" s="20">
        <v>759</v>
      </c>
      <c r="I259" s="9">
        <v>0.8470982142857143</v>
      </c>
      <c r="J259" s="20">
        <v>0</v>
      </c>
      <c r="K259" s="9">
        <v>0</v>
      </c>
      <c r="L259" s="20">
        <v>46</v>
      </c>
      <c r="M259" s="9">
        <v>5.1339285714285712E-2</v>
      </c>
      <c r="N259" s="20">
        <v>49</v>
      </c>
      <c r="O259" s="9">
        <v>5.46875E-2</v>
      </c>
      <c r="P259" s="20">
        <v>17</v>
      </c>
      <c r="Q259" s="9">
        <v>1.8973214285714284E-2</v>
      </c>
    </row>
    <row r="260" spans="4:17" x14ac:dyDescent="0.25">
      <c r="D260" s="8" t="s">
        <v>725</v>
      </c>
      <c r="E260" s="20">
        <v>0</v>
      </c>
      <c r="F260" s="20">
        <v>0</v>
      </c>
      <c r="G260" s="9">
        <v>0</v>
      </c>
      <c r="H260" s="20">
        <v>0</v>
      </c>
      <c r="I260" s="9">
        <v>0</v>
      </c>
      <c r="J260" s="20">
        <v>0</v>
      </c>
      <c r="K260" s="9">
        <v>0</v>
      </c>
      <c r="L260" s="20">
        <v>0</v>
      </c>
      <c r="M260" s="9">
        <v>0</v>
      </c>
      <c r="N260" s="20">
        <v>0</v>
      </c>
      <c r="O260" s="9">
        <v>0</v>
      </c>
      <c r="P260" s="20">
        <v>0</v>
      </c>
      <c r="Q260" s="9">
        <v>0</v>
      </c>
    </row>
    <row r="261" spans="4:17" x14ac:dyDescent="0.25">
      <c r="D261" s="8" t="s">
        <v>751</v>
      </c>
      <c r="E261" s="20"/>
      <c r="F261" s="20">
        <v>596</v>
      </c>
      <c r="G261" s="9">
        <v>0</v>
      </c>
      <c r="H261" s="20">
        <v>519</v>
      </c>
      <c r="I261" s="9">
        <v>0.87080536912751683</v>
      </c>
      <c r="J261" s="20"/>
      <c r="K261" s="9">
        <v>0</v>
      </c>
      <c r="L261" s="20">
        <v>12</v>
      </c>
      <c r="M261" s="9">
        <v>2.0134228187919462E-2</v>
      </c>
      <c r="N261" s="20">
        <v>53</v>
      </c>
      <c r="O261" s="9">
        <v>8.8926174496644292E-2</v>
      </c>
      <c r="P261" s="20">
        <v>22</v>
      </c>
      <c r="Q261" s="9">
        <v>3.6912751677852351E-2</v>
      </c>
    </row>
    <row r="262" spans="4:17" x14ac:dyDescent="0.25">
      <c r="D262" s="6" t="s">
        <v>643</v>
      </c>
      <c r="E262" s="20">
        <v>40895</v>
      </c>
      <c r="F262" s="20">
        <v>32403</v>
      </c>
      <c r="G262" s="9">
        <v>0.79234625259811708</v>
      </c>
      <c r="H262" s="20">
        <v>22150</v>
      </c>
      <c r="I262" s="9">
        <v>0.68357868098632846</v>
      </c>
      <c r="J262" s="20">
        <v>1</v>
      </c>
      <c r="K262" s="9">
        <v>3.0861339999382775E-5</v>
      </c>
      <c r="L262" s="20">
        <v>1819</v>
      </c>
      <c r="M262" s="9">
        <v>5.6136777458877261E-2</v>
      </c>
      <c r="N262" s="20">
        <v>4174</v>
      </c>
      <c r="O262" s="9">
        <v>0.12881523315742369</v>
      </c>
      <c r="P262" s="20">
        <v>749</v>
      </c>
      <c r="Q262" s="9">
        <v>2.3115143659537696E-2</v>
      </c>
    </row>
    <row r="263" spans="4:17" x14ac:dyDescent="0.25">
      <c r="D263" s="7" t="s">
        <v>659</v>
      </c>
      <c r="E263" s="20">
        <v>4771</v>
      </c>
      <c r="F263" s="20">
        <v>3775</v>
      </c>
      <c r="G263" s="9">
        <v>0.79123873401802558</v>
      </c>
      <c r="H263" s="20">
        <v>2706</v>
      </c>
      <c r="I263" s="9">
        <v>0.71682119205298012</v>
      </c>
      <c r="J263" s="20">
        <v>0</v>
      </c>
      <c r="K263" s="9">
        <v>0</v>
      </c>
      <c r="L263" s="20">
        <v>169</v>
      </c>
      <c r="M263" s="9">
        <v>4.47682119205298E-2</v>
      </c>
      <c r="N263" s="20">
        <v>590</v>
      </c>
      <c r="O263" s="9">
        <v>0.15629139072847681</v>
      </c>
      <c r="P263" s="20">
        <v>54</v>
      </c>
      <c r="Q263" s="9">
        <v>1.4304635761589404E-2</v>
      </c>
    </row>
    <row r="264" spans="4:17" x14ac:dyDescent="0.25">
      <c r="D264" s="8" t="s">
        <v>660</v>
      </c>
      <c r="E264" s="20">
        <v>393</v>
      </c>
      <c r="F264" s="20">
        <v>316</v>
      </c>
      <c r="G264" s="9">
        <v>0.80407124681933839</v>
      </c>
      <c r="H264" s="20">
        <v>217</v>
      </c>
      <c r="I264" s="9">
        <v>0.68670886075949367</v>
      </c>
      <c r="J264" s="20">
        <v>0</v>
      </c>
      <c r="K264" s="9">
        <v>0</v>
      </c>
      <c r="L264" s="20">
        <v>12</v>
      </c>
      <c r="M264" s="9">
        <v>3.7974683544303799E-2</v>
      </c>
      <c r="N264" s="20">
        <v>40</v>
      </c>
      <c r="O264" s="9">
        <v>0.12658227848101267</v>
      </c>
      <c r="P264" s="20">
        <v>6</v>
      </c>
      <c r="Q264" s="9">
        <v>1.8987341772151899E-2</v>
      </c>
    </row>
    <row r="265" spans="4:17" x14ac:dyDescent="0.25">
      <c r="D265" s="8" t="s">
        <v>662</v>
      </c>
      <c r="E265" s="20">
        <v>954</v>
      </c>
      <c r="F265" s="20">
        <v>755</v>
      </c>
      <c r="G265" s="9">
        <v>0.79140461215932911</v>
      </c>
      <c r="H265" s="20">
        <v>537</v>
      </c>
      <c r="I265" s="9">
        <v>0.71125827814569531</v>
      </c>
      <c r="J265" s="20">
        <v>0</v>
      </c>
      <c r="K265" s="9">
        <v>0</v>
      </c>
      <c r="L265" s="20">
        <v>35</v>
      </c>
      <c r="M265" s="9">
        <v>4.6357615894039736E-2</v>
      </c>
      <c r="N265" s="20">
        <v>116</v>
      </c>
      <c r="O265" s="9">
        <v>0.15364238410596026</v>
      </c>
      <c r="P265" s="20">
        <v>12</v>
      </c>
      <c r="Q265" s="9">
        <v>1.5894039735099338E-2</v>
      </c>
    </row>
    <row r="266" spans="4:17" x14ac:dyDescent="0.25">
      <c r="D266" s="8" t="s">
        <v>670</v>
      </c>
      <c r="E266" s="20">
        <v>510</v>
      </c>
      <c r="F266" s="20">
        <v>388</v>
      </c>
      <c r="G266" s="9">
        <v>0.76078431372549016</v>
      </c>
      <c r="H266" s="20">
        <v>297</v>
      </c>
      <c r="I266" s="9">
        <v>0.76546391752577314</v>
      </c>
      <c r="J266" s="20">
        <v>0</v>
      </c>
      <c r="K266" s="9">
        <v>0</v>
      </c>
      <c r="L266" s="20">
        <v>20</v>
      </c>
      <c r="M266" s="9">
        <v>5.1546391752577317E-2</v>
      </c>
      <c r="N266" s="20">
        <v>76</v>
      </c>
      <c r="O266" s="9">
        <v>0.19587628865979381</v>
      </c>
      <c r="P266" s="20">
        <v>7</v>
      </c>
      <c r="Q266" s="9">
        <v>1.804123711340206E-2</v>
      </c>
    </row>
    <row r="267" spans="4:17" x14ac:dyDescent="0.25">
      <c r="D267" s="8" t="s">
        <v>675</v>
      </c>
      <c r="E267" s="20">
        <v>2148</v>
      </c>
      <c r="F267" s="20">
        <v>1704</v>
      </c>
      <c r="G267" s="9">
        <v>0.79329608938547491</v>
      </c>
      <c r="H267" s="20">
        <v>1200</v>
      </c>
      <c r="I267" s="9">
        <v>0.70422535211267601</v>
      </c>
      <c r="J267" s="20">
        <v>0</v>
      </c>
      <c r="K267" s="9">
        <v>0</v>
      </c>
      <c r="L267" s="20">
        <v>69</v>
      </c>
      <c r="M267" s="9">
        <v>4.0492957746478875E-2</v>
      </c>
      <c r="N267" s="20">
        <v>272</v>
      </c>
      <c r="O267" s="9">
        <v>0.15962441314553991</v>
      </c>
      <c r="P267" s="20">
        <v>20</v>
      </c>
      <c r="Q267" s="9">
        <v>1.1737089201877934E-2</v>
      </c>
    </row>
    <row r="268" spans="4:17" x14ac:dyDescent="0.25">
      <c r="D268" s="8" t="s">
        <v>679</v>
      </c>
      <c r="E268" s="20">
        <v>766</v>
      </c>
      <c r="F268" s="20">
        <v>612</v>
      </c>
      <c r="G268" s="9">
        <v>0.79895561357702349</v>
      </c>
      <c r="H268" s="20">
        <v>455</v>
      </c>
      <c r="I268" s="9">
        <v>0.74346405228758172</v>
      </c>
      <c r="J268" s="20">
        <v>0</v>
      </c>
      <c r="K268" s="9">
        <v>0</v>
      </c>
      <c r="L268" s="20">
        <v>33</v>
      </c>
      <c r="M268" s="9">
        <v>5.3921568627450983E-2</v>
      </c>
      <c r="N268" s="20">
        <v>86</v>
      </c>
      <c r="O268" s="9">
        <v>0.14052287581699346</v>
      </c>
      <c r="P268" s="20">
        <v>9</v>
      </c>
      <c r="Q268" s="9">
        <v>1.4705882352941176E-2</v>
      </c>
    </row>
    <row r="269" spans="4:17" x14ac:dyDescent="0.25">
      <c r="D269" s="7" t="s">
        <v>646</v>
      </c>
      <c r="E269" s="20">
        <v>5593</v>
      </c>
      <c r="F269" s="20">
        <v>4373</v>
      </c>
      <c r="G269" s="9">
        <v>0.78187019488646525</v>
      </c>
      <c r="H269" s="20">
        <v>2934</v>
      </c>
      <c r="I269" s="9">
        <v>0.67093528470157782</v>
      </c>
      <c r="J269" s="20">
        <v>0</v>
      </c>
      <c r="K269" s="9">
        <v>0</v>
      </c>
      <c r="L269" s="20">
        <v>463</v>
      </c>
      <c r="M269" s="9">
        <v>0.1058769723302081</v>
      </c>
      <c r="N269" s="20">
        <v>418</v>
      </c>
      <c r="O269" s="9">
        <v>9.5586553853190023E-2</v>
      </c>
      <c r="P269" s="20">
        <v>83</v>
      </c>
      <c r="Q269" s="9">
        <v>1.8980105190944431E-2</v>
      </c>
    </row>
    <row r="270" spans="4:17" x14ac:dyDescent="0.25">
      <c r="D270" s="8" t="s">
        <v>647</v>
      </c>
      <c r="E270" s="20">
        <v>1517</v>
      </c>
      <c r="F270" s="20">
        <v>1213</v>
      </c>
      <c r="G270" s="9">
        <v>0.79960448253131178</v>
      </c>
      <c r="H270" s="20">
        <v>816</v>
      </c>
      <c r="I270" s="9">
        <v>0.67271228359439406</v>
      </c>
      <c r="J270" s="20">
        <v>0</v>
      </c>
      <c r="K270" s="9">
        <v>0</v>
      </c>
      <c r="L270" s="20">
        <v>104</v>
      </c>
      <c r="M270" s="9">
        <v>8.5737840065952184E-2</v>
      </c>
      <c r="N270" s="20">
        <v>115</v>
      </c>
      <c r="O270" s="9">
        <v>9.4806265457543282E-2</v>
      </c>
      <c r="P270" s="20">
        <v>27</v>
      </c>
      <c r="Q270" s="9">
        <v>2.2258862324814509E-2</v>
      </c>
    </row>
    <row r="271" spans="4:17" x14ac:dyDescent="0.25">
      <c r="D271" s="8" t="s">
        <v>652</v>
      </c>
      <c r="E271" s="20">
        <v>1930</v>
      </c>
      <c r="F271" s="20">
        <v>1534</v>
      </c>
      <c r="G271" s="9">
        <v>0.79481865284974096</v>
      </c>
      <c r="H271" s="20">
        <v>1064</v>
      </c>
      <c r="I271" s="9">
        <v>0.69361147327249018</v>
      </c>
      <c r="J271" s="20">
        <v>0</v>
      </c>
      <c r="K271" s="9">
        <v>0</v>
      </c>
      <c r="L271" s="20">
        <v>175</v>
      </c>
      <c r="M271" s="9">
        <v>0.11408083441981746</v>
      </c>
      <c r="N271" s="20">
        <v>123</v>
      </c>
      <c r="O271" s="9">
        <v>8.0182529335071709E-2</v>
      </c>
      <c r="P271" s="20">
        <v>21</v>
      </c>
      <c r="Q271" s="9">
        <v>1.3689700130378096E-2</v>
      </c>
    </row>
    <row r="272" spans="4:17" x14ac:dyDescent="0.25">
      <c r="D272" s="8" t="s">
        <v>663</v>
      </c>
      <c r="E272" s="20">
        <v>315</v>
      </c>
      <c r="F272" s="20">
        <v>173</v>
      </c>
      <c r="G272" s="9">
        <v>0.54920634920634925</v>
      </c>
      <c r="H272" s="20">
        <v>90</v>
      </c>
      <c r="I272" s="9">
        <v>0.52023121387283233</v>
      </c>
      <c r="J272" s="20">
        <v>0</v>
      </c>
      <c r="K272" s="9">
        <v>0</v>
      </c>
      <c r="L272" s="20">
        <v>40</v>
      </c>
      <c r="M272" s="9">
        <v>0.23121387283236994</v>
      </c>
      <c r="N272" s="20">
        <v>58</v>
      </c>
      <c r="O272" s="9">
        <v>0.33526011560693642</v>
      </c>
      <c r="P272" s="20">
        <v>8</v>
      </c>
      <c r="Q272" s="9">
        <v>4.6242774566473986E-2</v>
      </c>
    </row>
    <row r="273" spans="4:17" x14ac:dyDescent="0.25">
      <c r="D273" s="8" t="s">
        <v>671</v>
      </c>
      <c r="E273" s="20">
        <v>1831</v>
      </c>
      <c r="F273" s="20">
        <v>1453</v>
      </c>
      <c r="G273" s="9">
        <v>0.79355543418896779</v>
      </c>
      <c r="H273" s="20">
        <v>964</v>
      </c>
      <c r="I273" s="9">
        <v>0.66345492085340674</v>
      </c>
      <c r="J273" s="20">
        <v>0</v>
      </c>
      <c r="K273" s="9">
        <v>0</v>
      </c>
      <c r="L273" s="20">
        <v>144</v>
      </c>
      <c r="M273" s="9">
        <v>9.9105299380591885E-2</v>
      </c>
      <c r="N273" s="20">
        <v>122</v>
      </c>
      <c r="O273" s="9">
        <v>8.3964211975223677E-2</v>
      </c>
      <c r="P273" s="20">
        <v>27</v>
      </c>
      <c r="Q273" s="9">
        <v>1.8582243633860976E-2</v>
      </c>
    </row>
    <row r="274" spans="4:17" x14ac:dyDescent="0.25">
      <c r="D274" s="7" t="s">
        <v>648</v>
      </c>
      <c r="E274" s="20">
        <v>6282</v>
      </c>
      <c r="F274" s="20">
        <v>4905</v>
      </c>
      <c r="G274" s="9">
        <v>0.78080229226361031</v>
      </c>
      <c r="H274" s="20">
        <v>3606</v>
      </c>
      <c r="I274" s="9">
        <v>0.73516819571865444</v>
      </c>
      <c r="J274" s="20">
        <v>0</v>
      </c>
      <c r="K274" s="9">
        <v>0</v>
      </c>
      <c r="L274" s="20">
        <v>462</v>
      </c>
      <c r="M274" s="9">
        <v>9.4189602446483181E-2</v>
      </c>
      <c r="N274" s="20">
        <v>566</v>
      </c>
      <c r="O274" s="9">
        <v>0.11539245667686035</v>
      </c>
      <c r="P274" s="20">
        <v>96</v>
      </c>
      <c r="Q274" s="9">
        <v>1.9571865443425075E-2</v>
      </c>
    </row>
    <row r="275" spans="4:17" x14ac:dyDescent="0.25">
      <c r="D275" s="8" t="s">
        <v>649</v>
      </c>
      <c r="E275" s="20">
        <v>2716</v>
      </c>
      <c r="F275" s="20">
        <v>2100</v>
      </c>
      <c r="G275" s="9">
        <v>0.77319587628865982</v>
      </c>
      <c r="H275" s="20">
        <v>1498</v>
      </c>
      <c r="I275" s="9">
        <v>0.71333333333333337</v>
      </c>
      <c r="J275" s="20">
        <v>0</v>
      </c>
      <c r="K275" s="9">
        <v>0</v>
      </c>
      <c r="L275" s="20">
        <v>300</v>
      </c>
      <c r="M275" s="9">
        <v>0.14285714285714285</v>
      </c>
      <c r="N275" s="20">
        <v>149</v>
      </c>
      <c r="O275" s="9">
        <v>7.0952380952380947E-2</v>
      </c>
      <c r="P275" s="20">
        <v>47</v>
      </c>
      <c r="Q275" s="9">
        <v>2.238095238095238E-2</v>
      </c>
    </row>
    <row r="276" spans="4:17" x14ac:dyDescent="0.25">
      <c r="D276" s="8" t="s">
        <v>655</v>
      </c>
      <c r="E276" s="20">
        <v>978</v>
      </c>
      <c r="F276" s="20">
        <v>781</v>
      </c>
      <c r="G276" s="9">
        <v>0.79856850715746419</v>
      </c>
      <c r="H276" s="20">
        <v>581</v>
      </c>
      <c r="I276" s="9">
        <v>0.74391805377720865</v>
      </c>
      <c r="J276" s="20">
        <v>0</v>
      </c>
      <c r="K276" s="9">
        <v>0</v>
      </c>
      <c r="L276" s="20">
        <v>17</v>
      </c>
      <c r="M276" s="9">
        <v>2.176696542893726E-2</v>
      </c>
      <c r="N276" s="20">
        <v>137</v>
      </c>
      <c r="O276" s="9">
        <v>0.17541613316261204</v>
      </c>
      <c r="P276" s="20">
        <v>8</v>
      </c>
      <c r="Q276" s="9">
        <v>1.0243277848911651E-2</v>
      </c>
    </row>
    <row r="277" spans="4:17" x14ac:dyDescent="0.25">
      <c r="D277" s="8" t="s">
        <v>664</v>
      </c>
      <c r="E277" s="20">
        <v>1689</v>
      </c>
      <c r="F277" s="20">
        <v>1334</v>
      </c>
      <c r="G277" s="9">
        <v>0.78981645944345769</v>
      </c>
      <c r="H277" s="20">
        <v>1005</v>
      </c>
      <c r="I277" s="9">
        <v>0.75337331334332835</v>
      </c>
      <c r="J277" s="20">
        <v>0</v>
      </c>
      <c r="K277" s="9">
        <v>0</v>
      </c>
      <c r="L277" s="20">
        <v>91</v>
      </c>
      <c r="M277" s="9">
        <v>6.8215892053973007E-2</v>
      </c>
      <c r="N277" s="20">
        <v>172</v>
      </c>
      <c r="O277" s="9">
        <v>0.12893553223388307</v>
      </c>
      <c r="P277" s="20">
        <v>33</v>
      </c>
      <c r="Q277" s="9">
        <v>2.4737631184407798E-2</v>
      </c>
    </row>
    <row r="278" spans="4:17" x14ac:dyDescent="0.25">
      <c r="D278" s="8" t="s">
        <v>665</v>
      </c>
      <c r="E278" s="20">
        <v>899</v>
      </c>
      <c r="F278" s="20">
        <v>690</v>
      </c>
      <c r="G278" s="9">
        <v>0.76751946607341492</v>
      </c>
      <c r="H278" s="20">
        <v>522</v>
      </c>
      <c r="I278" s="9">
        <v>0.75652173913043474</v>
      </c>
      <c r="J278" s="20">
        <v>0</v>
      </c>
      <c r="K278" s="9">
        <v>0</v>
      </c>
      <c r="L278" s="20">
        <v>54</v>
      </c>
      <c r="M278" s="9">
        <v>7.8260869565217397E-2</v>
      </c>
      <c r="N278" s="20">
        <v>108</v>
      </c>
      <c r="O278" s="9">
        <v>0.15652173913043479</v>
      </c>
      <c r="P278" s="20">
        <v>8</v>
      </c>
      <c r="Q278" s="9">
        <v>1.1594202898550725E-2</v>
      </c>
    </row>
    <row r="279" spans="4:17" x14ac:dyDescent="0.25">
      <c r="D279" s="7" t="s">
        <v>668</v>
      </c>
      <c r="E279" s="20">
        <v>8355</v>
      </c>
      <c r="F279" s="20">
        <v>6553</v>
      </c>
      <c r="G279" s="9">
        <v>0.78432076600837819</v>
      </c>
      <c r="H279" s="20">
        <v>3951</v>
      </c>
      <c r="I279" s="9">
        <v>0.60292995574546004</v>
      </c>
      <c r="J279" s="20">
        <v>1</v>
      </c>
      <c r="K279" s="9">
        <v>1.5260186174271325E-4</v>
      </c>
      <c r="L279" s="20">
        <v>208</v>
      </c>
      <c r="M279" s="9">
        <v>3.1741187242484356E-2</v>
      </c>
      <c r="N279" s="20">
        <v>1087</v>
      </c>
      <c r="O279" s="9">
        <v>0.16587822371432931</v>
      </c>
      <c r="P279" s="20">
        <v>120</v>
      </c>
      <c r="Q279" s="9">
        <v>1.831222340912559E-2</v>
      </c>
    </row>
    <row r="280" spans="4:17" x14ac:dyDescent="0.25">
      <c r="D280" s="8" t="s">
        <v>669</v>
      </c>
      <c r="E280" s="20">
        <v>743</v>
      </c>
      <c r="F280" s="20">
        <v>574</v>
      </c>
      <c r="G280" s="9">
        <v>0.77254374158815609</v>
      </c>
      <c r="H280" s="20">
        <v>406</v>
      </c>
      <c r="I280" s="9">
        <v>0.70731707317073167</v>
      </c>
      <c r="J280" s="20">
        <v>1</v>
      </c>
      <c r="K280" s="9">
        <v>1.7421602787456446E-3</v>
      </c>
      <c r="L280" s="20">
        <v>13</v>
      </c>
      <c r="M280" s="9">
        <v>2.2648083623693381E-2</v>
      </c>
      <c r="N280" s="20">
        <v>111</v>
      </c>
      <c r="O280" s="9">
        <v>0.19337979094076654</v>
      </c>
      <c r="P280" s="20">
        <v>8</v>
      </c>
      <c r="Q280" s="9">
        <v>1.3937282229965157E-2</v>
      </c>
    </row>
    <row r="281" spans="4:17" x14ac:dyDescent="0.25">
      <c r="D281" s="8" t="s">
        <v>672</v>
      </c>
      <c r="E281" s="20">
        <v>1968</v>
      </c>
      <c r="F281" s="20">
        <v>1460</v>
      </c>
      <c r="G281" s="9">
        <v>0.74186991869918695</v>
      </c>
      <c r="H281" s="20">
        <v>563</v>
      </c>
      <c r="I281" s="9">
        <v>0.38561643835616438</v>
      </c>
      <c r="J281" s="20">
        <v>0</v>
      </c>
      <c r="K281" s="9">
        <v>0</v>
      </c>
      <c r="L281" s="20">
        <v>106</v>
      </c>
      <c r="M281" s="9">
        <v>7.260273972602739E-2</v>
      </c>
      <c r="N281" s="20">
        <v>231</v>
      </c>
      <c r="O281" s="9">
        <v>0.15821917808219177</v>
      </c>
      <c r="P281" s="20">
        <v>41</v>
      </c>
      <c r="Q281" s="9">
        <v>2.8082191780821917E-2</v>
      </c>
    </row>
    <row r="282" spans="4:17" x14ac:dyDescent="0.25">
      <c r="D282" s="8" t="s">
        <v>674</v>
      </c>
      <c r="E282" s="20">
        <v>2370</v>
      </c>
      <c r="F282" s="20">
        <v>1914</v>
      </c>
      <c r="G282" s="9">
        <v>0.80759493670886073</v>
      </c>
      <c r="H282" s="20">
        <v>1245</v>
      </c>
      <c r="I282" s="9">
        <v>0.65047021943573669</v>
      </c>
      <c r="J282" s="20">
        <v>0</v>
      </c>
      <c r="K282" s="9">
        <v>0</v>
      </c>
      <c r="L282" s="20">
        <v>32</v>
      </c>
      <c r="M282" s="9">
        <v>1.671891327063741E-2</v>
      </c>
      <c r="N282" s="20">
        <v>284</v>
      </c>
      <c r="O282" s="9">
        <v>0.14838035527690699</v>
      </c>
      <c r="P282" s="20">
        <v>40</v>
      </c>
      <c r="Q282" s="9">
        <v>2.0898641588296761E-2</v>
      </c>
    </row>
    <row r="283" spans="4:17" x14ac:dyDescent="0.25">
      <c r="D283" s="8" t="s">
        <v>676</v>
      </c>
      <c r="E283" s="20">
        <v>630</v>
      </c>
      <c r="F283" s="20">
        <v>491</v>
      </c>
      <c r="G283" s="9">
        <v>0.77936507936507937</v>
      </c>
      <c r="H283" s="20">
        <v>341</v>
      </c>
      <c r="I283" s="9">
        <v>0.69450101832993894</v>
      </c>
      <c r="J283" s="20">
        <v>0</v>
      </c>
      <c r="K283" s="9">
        <v>0</v>
      </c>
      <c r="L283" s="20">
        <v>15</v>
      </c>
      <c r="M283" s="9">
        <v>3.0549898167006109E-2</v>
      </c>
      <c r="N283" s="20">
        <v>97</v>
      </c>
      <c r="O283" s="9">
        <v>0.19755600814663951</v>
      </c>
      <c r="P283" s="20">
        <v>7</v>
      </c>
      <c r="Q283" s="9">
        <v>1.4256619144602852E-2</v>
      </c>
    </row>
    <row r="284" spans="4:17" x14ac:dyDescent="0.25">
      <c r="D284" s="8" t="s">
        <v>681</v>
      </c>
      <c r="E284" s="20">
        <v>2644</v>
      </c>
      <c r="F284" s="20">
        <v>2114</v>
      </c>
      <c r="G284" s="9">
        <v>0.79954614220877462</v>
      </c>
      <c r="H284" s="20">
        <v>1396</v>
      </c>
      <c r="I284" s="9">
        <v>0.66035950804162724</v>
      </c>
      <c r="J284" s="20">
        <v>0</v>
      </c>
      <c r="K284" s="9">
        <v>0</v>
      </c>
      <c r="L284" s="20">
        <v>42</v>
      </c>
      <c r="M284" s="9">
        <v>1.9867549668874173E-2</v>
      </c>
      <c r="N284" s="20">
        <v>364</v>
      </c>
      <c r="O284" s="9">
        <v>0.17218543046357615</v>
      </c>
      <c r="P284" s="20">
        <v>24</v>
      </c>
      <c r="Q284" s="9">
        <v>1.1352885525070956E-2</v>
      </c>
    </row>
    <row r="285" spans="4:17" x14ac:dyDescent="0.25">
      <c r="D285" s="7" t="s">
        <v>644</v>
      </c>
      <c r="E285" s="20">
        <v>0</v>
      </c>
      <c r="F285" s="20">
        <v>0</v>
      </c>
      <c r="G285" s="9">
        <v>0</v>
      </c>
      <c r="H285" s="20">
        <v>0</v>
      </c>
      <c r="I285" s="9">
        <v>0</v>
      </c>
      <c r="J285" s="20">
        <v>0</v>
      </c>
      <c r="K285" s="9">
        <v>0</v>
      </c>
      <c r="L285" s="20">
        <v>0</v>
      </c>
      <c r="M285" s="9">
        <v>0</v>
      </c>
      <c r="N285" s="20">
        <v>0</v>
      </c>
      <c r="O285" s="9">
        <v>0</v>
      </c>
      <c r="P285" s="20">
        <v>0</v>
      </c>
      <c r="Q285" s="9">
        <v>0</v>
      </c>
    </row>
    <row r="286" spans="4:17" x14ac:dyDescent="0.25">
      <c r="D286" s="8" t="s">
        <v>645</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726</v>
      </c>
      <c r="E287" s="20">
        <v>0</v>
      </c>
      <c r="F287" s="20">
        <v>0</v>
      </c>
      <c r="G287" s="9">
        <v>0</v>
      </c>
      <c r="H287" s="20">
        <v>0</v>
      </c>
      <c r="I287" s="9">
        <v>0</v>
      </c>
      <c r="J287" s="20">
        <v>0</v>
      </c>
      <c r="K287" s="9">
        <v>0</v>
      </c>
      <c r="L287" s="20">
        <v>0</v>
      </c>
      <c r="M287" s="9">
        <v>0</v>
      </c>
      <c r="N287" s="20">
        <v>0</v>
      </c>
      <c r="O287" s="9">
        <v>0</v>
      </c>
      <c r="P287" s="20">
        <v>0</v>
      </c>
      <c r="Q287" s="9">
        <v>0</v>
      </c>
    </row>
    <row r="288" spans="4:17" x14ac:dyDescent="0.25">
      <c r="D288" s="8" t="s">
        <v>658</v>
      </c>
      <c r="E288" s="20">
        <v>0</v>
      </c>
      <c r="F288" s="20">
        <v>0</v>
      </c>
      <c r="G288" s="9">
        <v>0</v>
      </c>
      <c r="H288" s="20">
        <v>0</v>
      </c>
      <c r="I288" s="9">
        <v>0</v>
      </c>
      <c r="J288" s="20">
        <v>0</v>
      </c>
      <c r="K288" s="9">
        <v>0</v>
      </c>
      <c r="L288" s="20">
        <v>0</v>
      </c>
      <c r="M288" s="9">
        <v>0</v>
      </c>
      <c r="N288" s="20">
        <v>0</v>
      </c>
      <c r="O288" s="9">
        <v>0</v>
      </c>
      <c r="P288" s="20">
        <v>0</v>
      </c>
      <c r="Q288" s="9">
        <v>0</v>
      </c>
    </row>
    <row r="289" spans="4:17" x14ac:dyDescent="0.25">
      <c r="D289" s="8" t="s">
        <v>667</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7" t="s">
        <v>650</v>
      </c>
      <c r="E290" s="20">
        <v>5499</v>
      </c>
      <c r="F290" s="20">
        <v>4304</v>
      </c>
      <c r="G290" s="9">
        <v>0.78268776141116569</v>
      </c>
      <c r="H290" s="20">
        <v>3040</v>
      </c>
      <c r="I290" s="9">
        <v>0.70631970260223054</v>
      </c>
      <c r="J290" s="20">
        <v>0</v>
      </c>
      <c r="K290" s="9">
        <v>0</v>
      </c>
      <c r="L290" s="20">
        <v>262</v>
      </c>
      <c r="M290" s="9">
        <v>6.0873605947955392E-2</v>
      </c>
      <c r="N290" s="20">
        <v>588</v>
      </c>
      <c r="O290" s="9">
        <v>0.13661710037174721</v>
      </c>
      <c r="P290" s="20">
        <v>98</v>
      </c>
      <c r="Q290" s="9">
        <v>2.2769516728624536E-2</v>
      </c>
    </row>
    <row r="291" spans="4:17" x14ac:dyDescent="0.25">
      <c r="D291" s="8" t="s">
        <v>651</v>
      </c>
      <c r="E291" s="20">
        <v>1408</v>
      </c>
      <c r="F291" s="20">
        <v>1089</v>
      </c>
      <c r="G291" s="9">
        <v>0.7734375</v>
      </c>
      <c r="H291" s="20">
        <v>746</v>
      </c>
      <c r="I291" s="9">
        <v>0.68503213957759412</v>
      </c>
      <c r="J291" s="20">
        <v>0</v>
      </c>
      <c r="K291" s="9">
        <v>0</v>
      </c>
      <c r="L291" s="20">
        <v>39</v>
      </c>
      <c r="M291" s="9">
        <v>3.5812672176308541E-2</v>
      </c>
      <c r="N291" s="20">
        <v>176</v>
      </c>
      <c r="O291" s="9">
        <v>0.16161616161616163</v>
      </c>
      <c r="P291" s="20">
        <v>31</v>
      </c>
      <c r="Q291" s="9">
        <v>2.8466483011937556E-2</v>
      </c>
    </row>
    <row r="292" spans="4:17" x14ac:dyDescent="0.25">
      <c r="D292" s="8" t="s">
        <v>656</v>
      </c>
      <c r="E292" s="20">
        <v>1473</v>
      </c>
      <c r="F292" s="20">
        <v>1135</v>
      </c>
      <c r="G292" s="9">
        <v>0.77053632043448739</v>
      </c>
      <c r="H292" s="20">
        <v>816</v>
      </c>
      <c r="I292" s="9">
        <v>0.71894273127753305</v>
      </c>
      <c r="J292" s="20">
        <v>0</v>
      </c>
      <c r="K292" s="9">
        <v>0</v>
      </c>
      <c r="L292" s="20">
        <v>52</v>
      </c>
      <c r="M292" s="9">
        <v>4.5814977973568281E-2</v>
      </c>
      <c r="N292" s="20">
        <v>203</v>
      </c>
      <c r="O292" s="9">
        <v>0.17885462555066078</v>
      </c>
      <c r="P292" s="20">
        <v>27</v>
      </c>
      <c r="Q292" s="9">
        <v>2.378854625550661E-2</v>
      </c>
    </row>
    <row r="293" spans="4:17" x14ac:dyDescent="0.25">
      <c r="D293" s="8" t="s">
        <v>677</v>
      </c>
      <c r="E293" s="20">
        <v>888</v>
      </c>
      <c r="F293" s="20">
        <v>706</v>
      </c>
      <c r="G293" s="9">
        <v>0.79504504504504503</v>
      </c>
      <c r="H293" s="20">
        <v>487</v>
      </c>
      <c r="I293" s="9">
        <v>0.6898016997167139</v>
      </c>
      <c r="J293" s="20">
        <v>0</v>
      </c>
      <c r="K293" s="9">
        <v>0</v>
      </c>
      <c r="L293" s="20">
        <v>68</v>
      </c>
      <c r="M293" s="9">
        <v>9.6317280453257784E-2</v>
      </c>
      <c r="N293" s="20">
        <v>64</v>
      </c>
      <c r="O293" s="9">
        <v>9.0651558073654395E-2</v>
      </c>
      <c r="P293" s="20">
        <v>11</v>
      </c>
      <c r="Q293" s="9">
        <v>1.5580736543909348E-2</v>
      </c>
    </row>
    <row r="294" spans="4:17" x14ac:dyDescent="0.25">
      <c r="D294" s="8" t="s">
        <v>678</v>
      </c>
      <c r="E294" s="20">
        <v>1730</v>
      </c>
      <c r="F294" s="20">
        <v>1374</v>
      </c>
      <c r="G294" s="9">
        <v>0.79421965317919074</v>
      </c>
      <c r="H294" s="20">
        <v>991</v>
      </c>
      <c r="I294" s="9">
        <v>0.72125181950509465</v>
      </c>
      <c r="J294" s="20">
        <v>0</v>
      </c>
      <c r="K294" s="9">
        <v>0</v>
      </c>
      <c r="L294" s="20">
        <v>103</v>
      </c>
      <c r="M294" s="9">
        <v>7.4963609898107714E-2</v>
      </c>
      <c r="N294" s="20">
        <v>145</v>
      </c>
      <c r="O294" s="9">
        <v>0.10553129548762737</v>
      </c>
      <c r="P294" s="20">
        <v>29</v>
      </c>
      <c r="Q294" s="9">
        <v>2.1106259097525473E-2</v>
      </c>
    </row>
    <row r="295" spans="4:17" x14ac:dyDescent="0.25">
      <c r="D295" s="7" t="s">
        <v>653</v>
      </c>
      <c r="E295" s="20">
        <v>10395</v>
      </c>
      <c r="F295" s="20">
        <v>8493</v>
      </c>
      <c r="G295" s="9">
        <v>0.81702741702741699</v>
      </c>
      <c r="H295" s="20">
        <v>5913</v>
      </c>
      <c r="I295" s="9">
        <v>0.69622041681384672</v>
      </c>
      <c r="J295" s="20">
        <v>0</v>
      </c>
      <c r="K295" s="9">
        <v>0</v>
      </c>
      <c r="L295" s="20">
        <v>255</v>
      </c>
      <c r="M295" s="9">
        <v>3.002472624514306E-2</v>
      </c>
      <c r="N295" s="20">
        <v>925</v>
      </c>
      <c r="O295" s="9">
        <v>0.10891322265395031</v>
      </c>
      <c r="P295" s="20">
        <v>298</v>
      </c>
      <c r="Q295" s="9">
        <v>3.5087719298245612E-2</v>
      </c>
    </row>
    <row r="296" spans="4:17" x14ac:dyDescent="0.25">
      <c r="D296" s="8" t="s">
        <v>654</v>
      </c>
      <c r="E296" s="20">
        <v>1763</v>
      </c>
      <c r="F296" s="20">
        <v>1452</v>
      </c>
      <c r="G296" s="9">
        <v>0.82359614293817351</v>
      </c>
      <c r="H296" s="20">
        <v>956</v>
      </c>
      <c r="I296" s="9">
        <v>0.6584022038567493</v>
      </c>
      <c r="J296" s="20">
        <v>0</v>
      </c>
      <c r="K296" s="9">
        <v>0</v>
      </c>
      <c r="L296" s="20">
        <v>39</v>
      </c>
      <c r="M296" s="9">
        <v>2.6859504132231406E-2</v>
      </c>
      <c r="N296" s="20">
        <v>136</v>
      </c>
      <c r="O296" s="9">
        <v>9.366391184573003E-2</v>
      </c>
      <c r="P296" s="20">
        <v>71</v>
      </c>
      <c r="Q296" s="9">
        <v>4.8898071625344354E-2</v>
      </c>
    </row>
    <row r="297" spans="4:17" x14ac:dyDescent="0.25">
      <c r="D297" s="8" t="s">
        <v>657</v>
      </c>
      <c r="E297" s="20">
        <v>3365</v>
      </c>
      <c r="F297" s="20">
        <v>2704</v>
      </c>
      <c r="G297" s="9">
        <v>0.80356612184249632</v>
      </c>
      <c r="H297" s="20">
        <v>1893</v>
      </c>
      <c r="I297" s="9">
        <v>0.7000739644970414</v>
      </c>
      <c r="J297" s="20">
        <v>0</v>
      </c>
      <c r="K297" s="9">
        <v>0</v>
      </c>
      <c r="L297" s="20">
        <v>100</v>
      </c>
      <c r="M297" s="9">
        <v>3.6982248520710061E-2</v>
      </c>
      <c r="N297" s="20">
        <v>280</v>
      </c>
      <c r="O297" s="9">
        <v>0.10355029585798817</v>
      </c>
      <c r="P297" s="20">
        <v>130</v>
      </c>
      <c r="Q297" s="9">
        <v>4.807692307692308E-2</v>
      </c>
    </row>
    <row r="298" spans="4:17" x14ac:dyDescent="0.25">
      <c r="D298" s="8" t="s">
        <v>661</v>
      </c>
      <c r="E298" s="20">
        <v>1632</v>
      </c>
      <c r="F298" s="20">
        <v>1317</v>
      </c>
      <c r="G298" s="9">
        <v>0.80698529411764708</v>
      </c>
      <c r="H298" s="20">
        <v>817</v>
      </c>
      <c r="I298" s="9">
        <v>0.62034927866362943</v>
      </c>
      <c r="J298" s="20">
        <v>0</v>
      </c>
      <c r="K298" s="9">
        <v>0</v>
      </c>
      <c r="L298" s="20">
        <v>31</v>
      </c>
      <c r="M298" s="9">
        <v>2.3538344722854973E-2</v>
      </c>
      <c r="N298" s="20">
        <v>165</v>
      </c>
      <c r="O298" s="9">
        <v>0.12528473804100229</v>
      </c>
      <c r="P298" s="20">
        <v>42</v>
      </c>
      <c r="Q298" s="9">
        <v>3.1890660592255128E-2</v>
      </c>
    </row>
    <row r="299" spans="4:17" x14ac:dyDescent="0.25">
      <c r="D299" s="8" t="s">
        <v>666</v>
      </c>
      <c r="E299" s="20">
        <v>2152</v>
      </c>
      <c r="F299" s="20">
        <v>1776</v>
      </c>
      <c r="G299" s="9">
        <v>0.82527881040892193</v>
      </c>
      <c r="H299" s="20">
        <v>1248</v>
      </c>
      <c r="I299" s="9">
        <v>0.70270270270270274</v>
      </c>
      <c r="J299" s="20">
        <v>0</v>
      </c>
      <c r="K299" s="9">
        <v>0</v>
      </c>
      <c r="L299" s="20">
        <v>53</v>
      </c>
      <c r="M299" s="9">
        <v>2.9842342342342343E-2</v>
      </c>
      <c r="N299" s="20">
        <v>207</v>
      </c>
      <c r="O299" s="9">
        <v>0.11655405405405406</v>
      </c>
      <c r="P299" s="20">
        <v>28</v>
      </c>
      <c r="Q299" s="9">
        <v>1.5765765765765764E-2</v>
      </c>
    </row>
    <row r="300" spans="4:17" x14ac:dyDescent="0.25">
      <c r="D300" s="8" t="s">
        <v>673</v>
      </c>
      <c r="E300" s="20">
        <v>260</v>
      </c>
      <c r="F300" s="20">
        <v>227</v>
      </c>
      <c r="G300" s="9">
        <v>0.87307692307692308</v>
      </c>
      <c r="H300" s="20">
        <v>201</v>
      </c>
      <c r="I300" s="9">
        <v>0.88546255506607929</v>
      </c>
      <c r="J300" s="20">
        <v>0</v>
      </c>
      <c r="K300" s="9">
        <v>0</v>
      </c>
      <c r="L300" s="20">
        <v>2</v>
      </c>
      <c r="M300" s="9">
        <v>8.8105726872246704E-3</v>
      </c>
      <c r="N300" s="20">
        <v>18</v>
      </c>
      <c r="O300" s="9">
        <v>7.9295154185022032E-2</v>
      </c>
      <c r="P300" s="20">
        <v>8</v>
      </c>
      <c r="Q300" s="9">
        <v>3.5242290748898682E-2</v>
      </c>
    </row>
    <row r="301" spans="4:17" x14ac:dyDescent="0.25">
      <c r="D301" s="8" t="s">
        <v>680</v>
      </c>
      <c r="E301" s="20">
        <v>1223</v>
      </c>
      <c r="F301" s="20">
        <v>1017</v>
      </c>
      <c r="G301" s="9">
        <v>0.83156173344235484</v>
      </c>
      <c r="H301" s="20">
        <v>798</v>
      </c>
      <c r="I301" s="9">
        <v>0.78466076696165188</v>
      </c>
      <c r="J301" s="20">
        <v>0</v>
      </c>
      <c r="K301" s="9">
        <v>0</v>
      </c>
      <c r="L301" s="20">
        <v>30</v>
      </c>
      <c r="M301" s="9">
        <v>2.9498525073746312E-2</v>
      </c>
      <c r="N301" s="20">
        <v>119</v>
      </c>
      <c r="O301" s="9">
        <v>0.11701081612586037</v>
      </c>
      <c r="P301" s="20">
        <v>19</v>
      </c>
      <c r="Q301" s="9">
        <v>1.8682399213372666E-2</v>
      </c>
    </row>
    <row r="302" spans="4:17" x14ac:dyDescent="0.25">
      <c r="D302" s="6" t="s">
        <v>494</v>
      </c>
      <c r="E302" s="20">
        <v>42286</v>
      </c>
      <c r="F302" s="20">
        <v>31986</v>
      </c>
      <c r="G302" s="9">
        <v>0.75642056472591401</v>
      </c>
      <c r="H302" s="20">
        <v>23138</v>
      </c>
      <c r="I302" s="9">
        <v>0.72337897830300757</v>
      </c>
      <c r="J302" s="20">
        <v>1</v>
      </c>
      <c r="K302" s="9">
        <v>3.1263677859063343E-5</v>
      </c>
      <c r="L302" s="20">
        <v>1647</v>
      </c>
      <c r="M302" s="9">
        <v>5.1491277433877318E-2</v>
      </c>
      <c r="N302" s="20">
        <v>5508</v>
      </c>
      <c r="O302" s="9">
        <v>0.17220033764772089</v>
      </c>
      <c r="P302" s="20">
        <v>1690</v>
      </c>
      <c r="Q302" s="9">
        <v>5.2835615581817048E-2</v>
      </c>
    </row>
    <row r="303" spans="4:17" x14ac:dyDescent="0.25">
      <c r="D303" s="7" t="s">
        <v>683</v>
      </c>
      <c r="E303" s="20">
        <v>5571</v>
      </c>
      <c r="F303" s="20">
        <v>4211</v>
      </c>
      <c r="G303" s="9">
        <v>0.75587865733261528</v>
      </c>
      <c r="H303" s="20">
        <v>3047</v>
      </c>
      <c r="I303" s="9">
        <v>0.72358109712657326</v>
      </c>
      <c r="J303" s="20">
        <v>0</v>
      </c>
      <c r="K303" s="9">
        <v>0</v>
      </c>
      <c r="L303" s="20">
        <v>421</v>
      </c>
      <c r="M303" s="9">
        <v>9.997625267157445E-2</v>
      </c>
      <c r="N303" s="20">
        <v>703</v>
      </c>
      <c r="O303" s="9">
        <v>0.16694371883163145</v>
      </c>
      <c r="P303" s="20">
        <v>51</v>
      </c>
      <c r="Q303" s="9">
        <v>1.2111137497031584E-2</v>
      </c>
    </row>
    <row r="304" spans="4:17" x14ac:dyDescent="0.25">
      <c r="D304" s="8" t="s">
        <v>684</v>
      </c>
      <c r="E304" s="20">
        <v>1278</v>
      </c>
      <c r="F304" s="20">
        <v>980</v>
      </c>
      <c r="G304" s="9">
        <v>0.76682316118935834</v>
      </c>
      <c r="H304" s="20">
        <v>717</v>
      </c>
      <c r="I304" s="9">
        <v>0.73163265306122449</v>
      </c>
      <c r="J304" s="20">
        <v>0</v>
      </c>
      <c r="K304" s="9">
        <v>0</v>
      </c>
      <c r="L304" s="20">
        <v>94</v>
      </c>
      <c r="M304" s="9">
        <v>9.5918367346938774E-2</v>
      </c>
      <c r="N304" s="20">
        <v>158</v>
      </c>
      <c r="O304" s="9">
        <v>0.16122448979591836</v>
      </c>
      <c r="P304" s="20">
        <v>9</v>
      </c>
      <c r="Q304" s="9">
        <v>9.1836734693877559E-3</v>
      </c>
    </row>
    <row r="305" spans="4:17" x14ac:dyDescent="0.25">
      <c r="D305" s="8" t="s">
        <v>709</v>
      </c>
      <c r="E305" s="20">
        <v>1902</v>
      </c>
      <c r="F305" s="20">
        <v>1494</v>
      </c>
      <c r="G305" s="9">
        <v>0.78548895899053628</v>
      </c>
      <c r="H305" s="20">
        <v>1133</v>
      </c>
      <c r="I305" s="9">
        <v>0.75836680053547523</v>
      </c>
      <c r="J305" s="20">
        <v>0</v>
      </c>
      <c r="K305" s="9">
        <v>0</v>
      </c>
      <c r="L305" s="20">
        <v>115</v>
      </c>
      <c r="M305" s="9">
        <v>7.6974564926372155E-2</v>
      </c>
      <c r="N305" s="20">
        <v>205</v>
      </c>
      <c r="O305" s="9">
        <v>0.13721552878179386</v>
      </c>
      <c r="P305" s="20">
        <v>24</v>
      </c>
      <c r="Q305" s="9">
        <v>1.6064257028112448E-2</v>
      </c>
    </row>
    <row r="306" spans="4:17" x14ac:dyDescent="0.25">
      <c r="D306" s="8" t="s">
        <v>710</v>
      </c>
      <c r="E306" s="20">
        <v>415</v>
      </c>
      <c r="F306" s="20">
        <v>317</v>
      </c>
      <c r="G306" s="9">
        <v>0.76385542168674703</v>
      </c>
      <c r="H306" s="20">
        <v>210</v>
      </c>
      <c r="I306" s="9">
        <v>0.66246056782334384</v>
      </c>
      <c r="J306" s="20">
        <v>0</v>
      </c>
      <c r="K306" s="9">
        <v>0</v>
      </c>
      <c r="L306" s="20">
        <v>42</v>
      </c>
      <c r="M306" s="9">
        <v>0.13249211356466878</v>
      </c>
      <c r="N306" s="20">
        <v>36</v>
      </c>
      <c r="O306" s="9">
        <v>0.11356466876971609</v>
      </c>
      <c r="P306" s="20">
        <v>3</v>
      </c>
      <c r="Q306" s="9">
        <v>9.4637223974763408E-3</v>
      </c>
    </row>
    <row r="307" spans="4:17" x14ac:dyDescent="0.25">
      <c r="D307" s="8" t="s">
        <v>711</v>
      </c>
      <c r="E307" s="20">
        <v>766</v>
      </c>
      <c r="F307" s="20">
        <v>553</v>
      </c>
      <c r="G307" s="9">
        <v>0.72193211488250653</v>
      </c>
      <c r="H307" s="20">
        <v>395</v>
      </c>
      <c r="I307" s="9">
        <v>0.7142857142857143</v>
      </c>
      <c r="J307" s="20">
        <v>0</v>
      </c>
      <c r="K307" s="9">
        <v>0</v>
      </c>
      <c r="L307" s="20">
        <v>70</v>
      </c>
      <c r="M307" s="9">
        <v>0.12658227848101267</v>
      </c>
      <c r="N307" s="20">
        <v>104</v>
      </c>
      <c r="O307" s="9">
        <v>0.18806509945750452</v>
      </c>
      <c r="P307" s="20">
        <v>12</v>
      </c>
      <c r="Q307" s="9">
        <v>2.1699819168173599E-2</v>
      </c>
    </row>
    <row r="308" spans="4:17" x14ac:dyDescent="0.25">
      <c r="D308" s="8" t="s">
        <v>716</v>
      </c>
      <c r="E308" s="20">
        <v>1210</v>
      </c>
      <c r="F308" s="20">
        <v>867</v>
      </c>
      <c r="G308" s="9">
        <v>0.71652892561983472</v>
      </c>
      <c r="H308" s="20">
        <v>592</v>
      </c>
      <c r="I308" s="9">
        <v>0.68281430219146477</v>
      </c>
      <c r="J308" s="20">
        <v>0</v>
      </c>
      <c r="K308" s="9">
        <v>0</v>
      </c>
      <c r="L308" s="20">
        <v>100</v>
      </c>
      <c r="M308" s="9">
        <v>0.11534025374855825</v>
      </c>
      <c r="N308" s="20">
        <v>200</v>
      </c>
      <c r="O308" s="9">
        <v>0.23068050749711649</v>
      </c>
      <c r="P308" s="20">
        <v>3</v>
      </c>
      <c r="Q308" s="9">
        <v>3.4602076124567475E-3</v>
      </c>
    </row>
    <row r="309" spans="4:17" x14ac:dyDescent="0.25">
      <c r="D309" s="7" t="s">
        <v>495</v>
      </c>
      <c r="E309" s="20">
        <v>7185</v>
      </c>
      <c r="F309" s="20">
        <v>5866</v>
      </c>
      <c r="G309" s="9">
        <v>0.81642310368823934</v>
      </c>
      <c r="H309" s="20">
        <v>4788</v>
      </c>
      <c r="I309" s="9">
        <v>0.81622911694510736</v>
      </c>
      <c r="J309" s="20">
        <v>1</v>
      </c>
      <c r="K309" s="9">
        <v>1.7047391749062393E-4</v>
      </c>
      <c r="L309" s="20">
        <v>226</v>
      </c>
      <c r="M309" s="9">
        <v>3.8527105352881008E-2</v>
      </c>
      <c r="N309" s="20">
        <v>341</v>
      </c>
      <c r="O309" s="9">
        <v>5.8131605864302764E-2</v>
      </c>
      <c r="P309" s="20">
        <v>536</v>
      </c>
      <c r="Q309" s="9">
        <v>9.1374019774974433E-2</v>
      </c>
    </row>
    <row r="310" spans="4:17" x14ac:dyDescent="0.25">
      <c r="D310" s="8" t="s">
        <v>496</v>
      </c>
      <c r="E310" s="20">
        <v>1330</v>
      </c>
      <c r="F310" s="20">
        <v>1063</v>
      </c>
      <c r="G310" s="9">
        <v>0.79924812030075187</v>
      </c>
      <c r="H310" s="20">
        <v>871</v>
      </c>
      <c r="I310" s="9">
        <v>0.81937911571025401</v>
      </c>
      <c r="J310" s="20">
        <v>0</v>
      </c>
      <c r="K310" s="9">
        <v>0</v>
      </c>
      <c r="L310" s="20">
        <v>30</v>
      </c>
      <c r="M310" s="9">
        <v>2.8222013170272814E-2</v>
      </c>
      <c r="N310" s="20">
        <v>104</v>
      </c>
      <c r="O310" s="9">
        <v>9.7836312323612423E-2</v>
      </c>
      <c r="P310" s="20">
        <v>86</v>
      </c>
      <c r="Q310" s="9">
        <v>8.0903104421448727E-2</v>
      </c>
    </row>
    <row r="311" spans="4:17" x14ac:dyDescent="0.25">
      <c r="D311" s="8" t="s">
        <v>686</v>
      </c>
      <c r="E311" s="20">
        <v>1964</v>
      </c>
      <c r="F311" s="20">
        <v>1544</v>
      </c>
      <c r="G311" s="9">
        <v>0.78615071283095728</v>
      </c>
      <c r="H311" s="20">
        <v>1230</v>
      </c>
      <c r="I311" s="9">
        <v>0.79663212435233166</v>
      </c>
      <c r="J311" s="20">
        <v>1</v>
      </c>
      <c r="K311" s="9">
        <v>6.4766839378238344E-4</v>
      </c>
      <c r="L311" s="20">
        <v>86</v>
      </c>
      <c r="M311" s="9">
        <v>5.5699481865284971E-2</v>
      </c>
      <c r="N311" s="20">
        <v>196</v>
      </c>
      <c r="O311" s="9">
        <v>0.12694300518134716</v>
      </c>
      <c r="P311" s="20">
        <v>81</v>
      </c>
      <c r="Q311" s="9">
        <v>5.2461139896373056E-2</v>
      </c>
    </row>
    <row r="312" spans="4:17" x14ac:dyDescent="0.25">
      <c r="D312" s="8" t="s">
        <v>756</v>
      </c>
      <c r="E312" s="20">
        <v>2106</v>
      </c>
      <c r="F312" s="20">
        <v>1787</v>
      </c>
      <c r="G312" s="9">
        <v>0.84852801519468191</v>
      </c>
      <c r="H312" s="20">
        <v>1458</v>
      </c>
      <c r="I312" s="9">
        <v>0.8158925573587017</v>
      </c>
      <c r="J312" s="20"/>
      <c r="K312" s="9">
        <v>0</v>
      </c>
      <c r="L312" s="20">
        <v>42</v>
      </c>
      <c r="M312" s="9">
        <v>2.3503077783995522E-2</v>
      </c>
      <c r="N312" s="20">
        <v>11</v>
      </c>
      <c r="O312" s="9">
        <v>6.155567991046447E-3</v>
      </c>
      <c r="P312" s="20">
        <v>204</v>
      </c>
      <c r="Q312" s="9">
        <v>0.11415780637940683</v>
      </c>
    </row>
    <row r="313" spans="4:17" x14ac:dyDescent="0.25">
      <c r="D313" s="8" t="s">
        <v>698</v>
      </c>
      <c r="E313" s="20">
        <v>938</v>
      </c>
      <c r="F313" s="20">
        <v>757</v>
      </c>
      <c r="G313" s="9">
        <v>0.80703624733475476</v>
      </c>
      <c r="H313" s="20">
        <v>615</v>
      </c>
      <c r="I313" s="9">
        <v>0.81241743725231175</v>
      </c>
      <c r="J313" s="20">
        <v>0</v>
      </c>
      <c r="K313" s="9">
        <v>0</v>
      </c>
      <c r="L313" s="20">
        <v>53</v>
      </c>
      <c r="M313" s="9">
        <v>7.0013210039630125E-2</v>
      </c>
      <c r="N313" s="20">
        <v>15</v>
      </c>
      <c r="O313" s="9">
        <v>1.9815059445178335E-2</v>
      </c>
      <c r="P313" s="20">
        <v>80</v>
      </c>
      <c r="Q313" s="9">
        <v>0.10568031704095113</v>
      </c>
    </row>
    <row r="314" spans="4:17" x14ac:dyDescent="0.25">
      <c r="D314" s="8" t="s">
        <v>707</v>
      </c>
      <c r="E314" s="20">
        <v>847</v>
      </c>
      <c r="F314" s="20">
        <v>715</v>
      </c>
      <c r="G314" s="9">
        <v>0.8441558441558441</v>
      </c>
      <c r="H314" s="20">
        <v>614</v>
      </c>
      <c r="I314" s="9">
        <v>0.85874125874125873</v>
      </c>
      <c r="J314" s="20">
        <v>0</v>
      </c>
      <c r="K314" s="9">
        <v>0</v>
      </c>
      <c r="L314" s="20">
        <v>15</v>
      </c>
      <c r="M314" s="9">
        <v>2.097902097902098E-2</v>
      </c>
      <c r="N314" s="20">
        <v>15</v>
      </c>
      <c r="O314" s="9">
        <v>2.097902097902098E-2</v>
      </c>
      <c r="P314" s="20">
        <v>85</v>
      </c>
      <c r="Q314" s="9">
        <v>0.11888111888111888</v>
      </c>
    </row>
    <row r="315" spans="4:17" x14ac:dyDescent="0.25">
      <c r="D315" s="7" t="s">
        <v>497</v>
      </c>
      <c r="E315" s="20">
        <v>6511</v>
      </c>
      <c r="F315" s="20">
        <v>5051</v>
      </c>
      <c r="G315" s="9">
        <v>0.77576409153739823</v>
      </c>
      <c r="H315" s="20">
        <v>3749</v>
      </c>
      <c r="I315" s="9">
        <v>0.74222926153236979</v>
      </c>
      <c r="J315" s="20">
        <v>0</v>
      </c>
      <c r="K315" s="9">
        <v>0</v>
      </c>
      <c r="L315" s="20">
        <v>242</v>
      </c>
      <c r="M315" s="9">
        <v>4.7911304692140173E-2</v>
      </c>
      <c r="N315" s="20">
        <v>697</v>
      </c>
      <c r="O315" s="9">
        <v>0.13799247673727974</v>
      </c>
      <c r="P315" s="20">
        <v>295</v>
      </c>
      <c r="Q315" s="9">
        <v>5.8404276380914673E-2</v>
      </c>
    </row>
    <row r="316" spans="4:17" x14ac:dyDescent="0.25">
      <c r="D316" s="8" t="s">
        <v>685</v>
      </c>
      <c r="E316" s="20">
        <v>1106</v>
      </c>
      <c r="F316" s="20">
        <v>886</v>
      </c>
      <c r="G316" s="9">
        <v>0.80108499095840868</v>
      </c>
      <c r="H316" s="20">
        <v>690</v>
      </c>
      <c r="I316" s="9">
        <v>0.77878103837471779</v>
      </c>
      <c r="J316" s="20">
        <v>0</v>
      </c>
      <c r="K316" s="9">
        <v>0</v>
      </c>
      <c r="L316" s="20">
        <v>72</v>
      </c>
      <c r="M316" s="9">
        <v>8.1264108352144468E-2</v>
      </c>
      <c r="N316" s="20">
        <v>89</v>
      </c>
      <c r="O316" s="9">
        <v>0.10045146726862303</v>
      </c>
      <c r="P316" s="20">
        <v>27</v>
      </c>
      <c r="Q316" s="9">
        <v>3.0474040632054177E-2</v>
      </c>
    </row>
    <row r="317" spans="4:17" x14ac:dyDescent="0.25">
      <c r="D317" s="8" t="s">
        <v>712</v>
      </c>
      <c r="E317" s="20">
        <v>718</v>
      </c>
      <c r="F317" s="20">
        <v>502</v>
      </c>
      <c r="G317" s="9">
        <v>0.69916434540389971</v>
      </c>
      <c r="H317" s="20">
        <v>315</v>
      </c>
      <c r="I317" s="9">
        <v>0.62749003984063745</v>
      </c>
      <c r="J317" s="20">
        <v>0</v>
      </c>
      <c r="K317" s="9">
        <v>0</v>
      </c>
      <c r="L317" s="20">
        <v>39</v>
      </c>
      <c r="M317" s="9">
        <v>7.7689243027888447E-2</v>
      </c>
      <c r="N317" s="20">
        <v>112</v>
      </c>
      <c r="O317" s="9">
        <v>0.22310756972111553</v>
      </c>
      <c r="P317" s="20">
        <v>30</v>
      </c>
      <c r="Q317" s="9">
        <v>5.9760956175298807E-2</v>
      </c>
    </row>
    <row r="318" spans="4:17" x14ac:dyDescent="0.25">
      <c r="D318" s="8" t="s">
        <v>755</v>
      </c>
      <c r="E318" s="20">
        <v>938</v>
      </c>
      <c r="F318" s="20">
        <v>720</v>
      </c>
      <c r="G318" s="9">
        <v>0.76759061833688702</v>
      </c>
      <c r="H318" s="20">
        <v>521</v>
      </c>
      <c r="I318" s="9">
        <v>0.72361111111111109</v>
      </c>
      <c r="J318" s="20"/>
      <c r="K318" s="9">
        <v>0</v>
      </c>
      <c r="L318" s="20">
        <v>33</v>
      </c>
      <c r="M318" s="9">
        <v>4.583333333333333E-2</v>
      </c>
      <c r="N318" s="20">
        <v>14</v>
      </c>
      <c r="O318" s="9">
        <v>1.9444444444444445E-2</v>
      </c>
      <c r="P318" s="20">
        <v>128</v>
      </c>
      <c r="Q318" s="9">
        <v>0.17777777777777778</v>
      </c>
    </row>
    <row r="319" spans="4:17" x14ac:dyDescent="0.25">
      <c r="D319" s="8" t="s">
        <v>693</v>
      </c>
      <c r="E319" s="20">
        <v>537</v>
      </c>
      <c r="F319" s="20">
        <v>427</v>
      </c>
      <c r="G319" s="9">
        <v>0.7951582867783985</v>
      </c>
      <c r="H319" s="20">
        <v>339</v>
      </c>
      <c r="I319" s="9">
        <v>0.79391100702576112</v>
      </c>
      <c r="J319" s="20">
        <v>0</v>
      </c>
      <c r="K319" s="9">
        <v>0</v>
      </c>
      <c r="L319" s="20">
        <v>11</v>
      </c>
      <c r="M319" s="9">
        <v>2.576112412177986E-2</v>
      </c>
      <c r="N319" s="20">
        <v>67</v>
      </c>
      <c r="O319" s="9">
        <v>0.15690866510538642</v>
      </c>
      <c r="P319" s="20">
        <v>17</v>
      </c>
      <c r="Q319" s="9">
        <v>3.9812646370023422E-2</v>
      </c>
    </row>
    <row r="320" spans="4:17" x14ac:dyDescent="0.25">
      <c r="D320" s="8" t="s">
        <v>695</v>
      </c>
      <c r="E320" s="20">
        <v>1111</v>
      </c>
      <c r="F320" s="20">
        <v>839</v>
      </c>
      <c r="G320" s="9">
        <v>0.75517551755175516</v>
      </c>
      <c r="H320" s="20">
        <v>615</v>
      </c>
      <c r="I320" s="9">
        <v>0.73301549463647198</v>
      </c>
      <c r="J320" s="20">
        <v>0</v>
      </c>
      <c r="K320" s="9">
        <v>0</v>
      </c>
      <c r="L320" s="20">
        <v>27</v>
      </c>
      <c r="M320" s="9">
        <v>3.2181168057210968E-2</v>
      </c>
      <c r="N320" s="20">
        <v>195</v>
      </c>
      <c r="O320" s="9">
        <v>0.23241954707985699</v>
      </c>
      <c r="P320" s="20">
        <v>21</v>
      </c>
      <c r="Q320" s="9">
        <v>2.5029797377830752E-2</v>
      </c>
    </row>
    <row r="321" spans="4:17" x14ac:dyDescent="0.25">
      <c r="D321" s="8" t="s">
        <v>714</v>
      </c>
      <c r="E321" s="20">
        <v>917</v>
      </c>
      <c r="F321" s="20">
        <v>685</v>
      </c>
      <c r="G321" s="9">
        <v>0.74700109051254093</v>
      </c>
      <c r="H321" s="20">
        <v>488</v>
      </c>
      <c r="I321" s="9">
        <v>0.71240875912408763</v>
      </c>
      <c r="J321" s="20">
        <v>0</v>
      </c>
      <c r="K321" s="9">
        <v>0</v>
      </c>
      <c r="L321" s="20">
        <v>23</v>
      </c>
      <c r="M321" s="9">
        <v>3.3576642335766425E-2</v>
      </c>
      <c r="N321" s="20">
        <v>140</v>
      </c>
      <c r="O321" s="9">
        <v>0.20437956204379562</v>
      </c>
      <c r="P321" s="20">
        <v>32</v>
      </c>
      <c r="Q321" s="9">
        <v>4.6715328467153282E-2</v>
      </c>
    </row>
    <row r="322" spans="4:17" x14ac:dyDescent="0.25">
      <c r="D322" s="8" t="s">
        <v>715</v>
      </c>
      <c r="E322" s="20">
        <v>455</v>
      </c>
      <c r="F322" s="20">
        <v>397</v>
      </c>
      <c r="G322" s="9">
        <v>0.87252747252747254</v>
      </c>
      <c r="H322" s="20">
        <v>349</v>
      </c>
      <c r="I322" s="9">
        <v>0.87909319899244331</v>
      </c>
      <c r="J322" s="20">
        <v>0</v>
      </c>
      <c r="K322" s="9">
        <v>0</v>
      </c>
      <c r="L322" s="20">
        <v>28</v>
      </c>
      <c r="M322" s="9">
        <v>7.0528967254408062E-2</v>
      </c>
      <c r="N322" s="20">
        <v>13</v>
      </c>
      <c r="O322" s="9">
        <v>3.2745591939546598E-2</v>
      </c>
      <c r="P322" s="20">
        <v>4</v>
      </c>
      <c r="Q322" s="9">
        <v>1.0075566750629723E-2</v>
      </c>
    </row>
    <row r="323" spans="4:17" x14ac:dyDescent="0.25">
      <c r="D323" s="8" t="s">
        <v>759</v>
      </c>
      <c r="E323" s="20">
        <v>729</v>
      </c>
      <c r="F323" s="20">
        <v>595</v>
      </c>
      <c r="G323" s="9">
        <v>0.81618655692729769</v>
      </c>
      <c r="H323" s="20">
        <v>432</v>
      </c>
      <c r="I323" s="9">
        <v>0.7260504201680672</v>
      </c>
      <c r="J323" s="20"/>
      <c r="K323" s="9">
        <v>0</v>
      </c>
      <c r="L323" s="20">
        <v>9</v>
      </c>
      <c r="M323" s="9">
        <v>1.5126050420168067E-2</v>
      </c>
      <c r="N323" s="20">
        <v>67</v>
      </c>
      <c r="O323" s="9">
        <v>0.11260504201680673</v>
      </c>
      <c r="P323" s="20">
        <v>36</v>
      </c>
      <c r="Q323" s="9">
        <v>6.0504201680672269E-2</v>
      </c>
    </row>
    <row r="324" spans="4:17" x14ac:dyDescent="0.25">
      <c r="D324" s="7" t="s">
        <v>499</v>
      </c>
      <c r="E324" s="20">
        <v>7360</v>
      </c>
      <c r="F324" s="20">
        <v>5485</v>
      </c>
      <c r="G324" s="9">
        <v>0.74524456521739135</v>
      </c>
      <c r="H324" s="20">
        <v>3863</v>
      </c>
      <c r="I324" s="9">
        <v>0.70428441203281678</v>
      </c>
      <c r="J324" s="20">
        <v>0</v>
      </c>
      <c r="K324" s="9">
        <v>0</v>
      </c>
      <c r="L324" s="20">
        <v>270</v>
      </c>
      <c r="M324" s="9">
        <v>4.9225159525979945E-2</v>
      </c>
      <c r="N324" s="20">
        <v>951</v>
      </c>
      <c r="O324" s="9">
        <v>0.17338195077484048</v>
      </c>
      <c r="P324" s="20">
        <v>399</v>
      </c>
      <c r="Q324" s="9">
        <v>7.2743846855059247E-2</v>
      </c>
    </row>
    <row r="325" spans="4:17" x14ac:dyDescent="0.25">
      <c r="D325" s="8" t="s">
        <v>682</v>
      </c>
      <c r="E325" s="20">
        <v>1134</v>
      </c>
      <c r="F325" s="20">
        <v>791</v>
      </c>
      <c r="G325" s="9">
        <v>0.69753086419753085</v>
      </c>
      <c r="H325" s="20">
        <v>513</v>
      </c>
      <c r="I325" s="9">
        <v>0.64854614412136535</v>
      </c>
      <c r="J325" s="20">
        <v>0</v>
      </c>
      <c r="K325" s="9">
        <v>0</v>
      </c>
      <c r="L325" s="20">
        <v>35</v>
      </c>
      <c r="M325" s="9">
        <v>4.4247787610619468E-2</v>
      </c>
      <c r="N325" s="20">
        <v>225</v>
      </c>
      <c r="O325" s="9">
        <v>0.28445006321112515</v>
      </c>
      <c r="P325" s="20">
        <v>38</v>
      </c>
      <c r="Q325" s="9">
        <v>4.804045512010114E-2</v>
      </c>
    </row>
    <row r="326" spans="4:17" x14ac:dyDescent="0.25">
      <c r="D326" s="8" t="s">
        <v>687</v>
      </c>
      <c r="E326" s="20">
        <v>753</v>
      </c>
      <c r="F326" s="20">
        <v>582</v>
      </c>
      <c r="G326" s="9">
        <v>0.77290836653386452</v>
      </c>
      <c r="H326" s="20">
        <v>407</v>
      </c>
      <c r="I326" s="9">
        <v>0.69931271477663226</v>
      </c>
      <c r="J326" s="20">
        <v>0</v>
      </c>
      <c r="K326" s="9">
        <v>0</v>
      </c>
      <c r="L326" s="20">
        <v>13</v>
      </c>
      <c r="M326" s="9">
        <v>2.2336769759450172E-2</v>
      </c>
      <c r="N326" s="20">
        <v>118</v>
      </c>
      <c r="O326" s="9">
        <v>0.20274914089347079</v>
      </c>
      <c r="P326" s="20">
        <v>15</v>
      </c>
      <c r="Q326" s="9">
        <v>2.5773195876288658E-2</v>
      </c>
    </row>
    <row r="327" spans="4:17" x14ac:dyDescent="0.25">
      <c r="D327" s="8" t="s">
        <v>691</v>
      </c>
      <c r="E327" s="20">
        <v>351</v>
      </c>
      <c r="F327" s="20">
        <v>287</v>
      </c>
      <c r="G327" s="9">
        <v>0.81766381766381768</v>
      </c>
      <c r="H327" s="20">
        <v>218</v>
      </c>
      <c r="I327" s="9">
        <v>0.75958188153310102</v>
      </c>
      <c r="J327" s="20">
        <v>0</v>
      </c>
      <c r="K327" s="9">
        <v>0</v>
      </c>
      <c r="L327" s="20">
        <v>2</v>
      </c>
      <c r="M327" s="9">
        <v>6.9686411149825784E-3</v>
      </c>
      <c r="N327" s="20">
        <v>47</v>
      </c>
      <c r="O327" s="9">
        <v>0.16376306620209058</v>
      </c>
      <c r="P327" s="20">
        <v>7</v>
      </c>
      <c r="Q327" s="9">
        <v>2.4390243902439025E-2</v>
      </c>
    </row>
    <row r="328" spans="4:17" x14ac:dyDescent="0.25">
      <c r="D328" s="8" t="s">
        <v>696</v>
      </c>
      <c r="E328" s="20">
        <v>1104</v>
      </c>
      <c r="F328" s="20">
        <v>793</v>
      </c>
      <c r="G328" s="9">
        <v>0.71829710144927539</v>
      </c>
      <c r="H328" s="20">
        <v>521</v>
      </c>
      <c r="I328" s="9">
        <v>0.65699873896595207</v>
      </c>
      <c r="J328" s="20">
        <v>0</v>
      </c>
      <c r="K328" s="9">
        <v>0</v>
      </c>
      <c r="L328" s="20">
        <v>73</v>
      </c>
      <c r="M328" s="9">
        <v>9.205548549810845E-2</v>
      </c>
      <c r="N328" s="20">
        <v>146</v>
      </c>
      <c r="O328" s="9">
        <v>0.1841109709962169</v>
      </c>
      <c r="P328" s="20">
        <v>54</v>
      </c>
      <c r="Q328" s="9">
        <v>6.8095838587641871E-2</v>
      </c>
    </row>
    <row r="329" spans="4:17" x14ac:dyDescent="0.25">
      <c r="D329" s="8" t="s">
        <v>703</v>
      </c>
      <c r="E329" s="20">
        <v>1847</v>
      </c>
      <c r="F329" s="20">
        <v>1461</v>
      </c>
      <c r="G329" s="9">
        <v>0.79101245262587982</v>
      </c>
      <c r="H329" s="20">
        <v>1109</v>
      </c>
      <c r="I329" s="9">
        <v>0.75906913073237503</v>
      </c>
      <c r="J329" s="20">
        <v>0</v>
      </c>
      <c r="K329" s="9">
        <v>0</v>
      </c>
      <c r="L329" s="20">
        <v>93</v>
      </c>
      <c r="M329" s="9">
        <v>6.3655030800821355E-2</v>
      </c>
      <c r="N329" s="20">
        <v>227</v>
      </c>
      <c r="O329" s="9">
        <v>0.15537303216974674</v>
      </c>
      <c r="P329" s="20">
        <v>7</v>
      </c>
      <c r="Q329" s="9">
        <v>4.7912388774811769E-3</v>
      </c>
    </row>
    <row r="330" spans="4:17" x14ac:dyDescent="0.25">
      <c r="D330" s="8" t="s">
        <v>758</v>
      </c>
      <c r="E330" s="20">
        <v>1512</v>
      </c>
      <c r="F330" s="20">
        <v>1098</v>
      </c>
      <c r="G330" s="9">
        <v>0.72619047619047616</v>
      </c>
      <c r="H330" s="20">
        <v>794</v>
      </c>
      <c r="I330" s="9">
        <v>0.72313296903460833</v>
      </c>
      <c r="J330" s="20"/>
      <c r="K330" s="9">
        <v>0</v>
      </c>
      <c r="L330" s="20">
        <v>42</v>
      </c>
      <c r="M330" s="9">
        <v>3.825136612021858E-2</v>
      </c>
      <c r="N330" s="20">
        <v>48</v>
      </c>
      <c r="O330" s="9">
        <v>4.3715846994535519E-2</v>
      </c>
      <c r="P330" s="20">
        <v>263</v>
      </c>
      <c r="Q330" s="9">
        <v>0.2395264116575592</v>
      </c>
    </row>
    <row r="331" spans="4:17" x14ac:dyDescent="0.25">
      <c r="D331" s="8" t="s">
        <v>706</v>
      </c>
      <c r="E331" s="20">
        <v>659</v>
      </c>
      <c r="F331" s="20">
        <v>473</v>
      </c>
      <c r="G331" s="9">
        <v>0.71775417298937783</v>
      </c>
      <c r="H331" s="20">
        <v>301</v>
      </c>
      <c r="I331" s="9">
        <v>0.63636363636363635</v>
      </c>
      <c r="J331" s="20">
        <v>0</v>
      </c>
      <c r="K331" s="9">
        <v>0</v>
      </c>
      <c r="L331" s="20">
        <v>12</v>
      </c>
      <c r="M331" s="9">
        <v>2.5369978858350951E-2</v>
      </c>
      <c r="N331" s="20">
        <v>140</v>
      </c>
      <c r="O331" s="9">
        <v>0.29598308668076112</v>
      </c>
      <c r="P331" s="20">
        <v>15</v>
      </c>
      <c r="Q331" s="9">
        <v>3.1712473572938688E-2</v>
      </c>
    </row>
    <row r="332" spans="4:17" x14ac:dyDescent="0.25">
      <c r="D332" s="7" t="s">
        <v>498</v>
      </c>
      <c r="E332" s="20">
        <v>5034</v>
      </c>
      <c r="F332" s="20">
        <v>3601</v>
      </c>
      <c r="G332" s="9">
        <v>0.71533571712355981</v>
      </c>
      <c r="H332" s="20">
        <v>2379</v>
      </c>
      <c r="I332" s="9">
        <v>0.66064981949458479</v>
      </c>
      <c r="J332" s="20">
        <v>0</v>
      </c>
      <c r="K332" s="9">
        <v>0</v>
      </c>
      <c r="L332" s="20">
        <v>177</v>
      </c>
      <c r="M332" s="9">
        <v>4.9153013051930018E-2</v>
      </c>
      <c r="N332" s="20">
        <v>987</v>
      </c>
      <c r="O332" s="9">
        <v>0.27409053040821996</v>
      </c>
      <c r="P332" s="20">
        <v>65</v>
      </c>
      <c r="Q332" s="9">
        <v>1.8050541516245487E-2</v>
      </c>
    </row>
    <row r="333" spans="4:17" x14ac:dyDescent="0.25">
      <c r="D333" s="8" t="s">
        <v>757</v>
      </c>
      <c r="E333" s="20">
        <v>1950</v>
      </c>
      <c r="F333" s="20">
        <v>1450</v>
      </c>
      <c r="G333" s="9">
        <v>0.74358974358974361</v>
      </c>
      <c r="H333" s="20">
        <v>1037</v>
      </c>
      <c r="I333" s="9">
        <v>0.71517241379310348</v>
      </c>
      <c r="J333" s="20"/>
      <c r="K333" s="9">
        <v>0</v>
      </c>
      <c r="L333" s="20">
        <v>25</v>
      </c>
      <c r="M333" s="9">
        <v>1.7241379310344827E-2</v>
      </c>
      <c r="N333" s="20">
        <v>389</v>
      </c>
      <c r="O333" s="9">
        <v>0.26827586206896553</v>
      </c>
      <c r="P333" s="20">
        <v>11</v>
      </c>
      <c r="Q333" s="9">
        <v>7.5862068965517242E-3</v>
      </c>
    </row>
    <row r="334" spans="4:17" x14ac:dyDescent="0.25">
      <c r="D334" s="8" t="s">
        <v>701</v>
      </c>
      <c r="E334" s="20">
        <v>1588</v>
      </c>
      <c r="F334" s="20">
        <v>1156</v>
      </c>
      <c r="G334" s="9">
        <v>0.72795969773299751</v>
      </c>
      <c r="H334" s="20">
        <v>723</v>
      </c>
      <c r="I334" s="9">
        <v>0.62543252595155707</v>
      </c>
      <c r="J334" s="20">
        <v>0</v>
      </c>
      <c r="K334" s="9">
        <v>0</v>
      </c>
      <c r="L334" s="20">
        <v>120</v>
      </c>
      <c r="M334" s="9">
        <v>0.10380622837370242</v>
      </c>
      <c r="N334" s="20">
        <v>224</v>
      </c>
      <c r="O334" s="9">
        <v>0.19377162629757785</v>
      </c>
      <c r="P334" s="20">
        <v>23</v>
      </c>
      <c r="Q334" s="9">
        <v>1.9896193771626297E-2</v>
      </c>
    </row>
    <row r="335" spans="4:17" x14ac:dyDescent="0.25">
      <c r="D335" s="8" t="s">
        <v>500</v>
      </c>
      <c r="E335" s="20">
        <v>1496</v>
      </c>
      <c r="F335" s="20">
        <v>995</v>
      </c>
      <c r="G335" s="9">
        <v>0.6651069518716578</v>
      </c>
      <c r="H335" s="20">
        <v>619</v>
      </c>
      <c r="I335" s="9">
        <v>0.6221105527638191</v>
      </c>
      <c r="J335" s="20">
        <v>0</v>
      </c>
      <c r="K335" s="9">
        <v>0</v>
      </c>
      <c r="L335" s="20">
        <v>32</v>
      </c>
      <c r="M335" s="9">
        <v>3.2160804020100506E-2</v>
      </c>
      <c r="N335" s="20">
        <v>374</v>
      </c>
      <c r="O335" s="9">
        <v>0.37587939698492462</v>
      </c>
      <c r="P335" s="20">
        <v>31</v>
      </c>
      <c r="Q335" s="9">
        <v>3.1155778894472363E-2</v>
      </c>
    </row>
    <row r="336" spans="4:17" x14ac:dyDescent="0.25">
      <c r="D336" s="7" t="s">
        <v>688</v>
      </c>
      <c r="E336" s="20">
        <v>4961</v>
      </c>
      <c r="F336" s="20">
        <v>3471</v>
      </c>
      <c r="G336" s="9">
        <v>0.69965732715178397</v>
      </c>
      <c r="H336" s="20">
        <v>2307</v>
      </c>
      <c r="I336" s="9">
        <v>0.66464995678478822</v>
      </c>
      <c r="J336" s="20">
        <v>0</v>
      </c>
      <c r="K336" s="9">
        <v>0</v>
      </c>
      <c r="L336" s="20">
        <v>131</v>
      </c>
      <c r="M336" s="9">
        <v>3.7741284932296171E-2</v>
      </c>
      <c r="N336" s="20">
        <v>953</v>
      </c>
      <c r="O336" s="9">
        <v>0.27456064534716218</v>
      </c>
      <c r="P336" s="20">
        <v>219</v>
      </c>
      <c r="Q336" s="9">
        <v>6.3094209161624892E-2</v>
      </c>
    </row>
    <row r="337" spans="4:17" x14ac:dyDescent="0.25">
      <c r="D337" s="8" t="s">
        <v>689</v>
      </c>
      <c r="E337" s="20">
        <v>783</v>
      </c>
      <c r="F337" s="20">
        <v>629</v>
      </c>
      <c r="G337" s="9">
        <v>0.80332056194125157</v>
      </c>
      <c r="H337" s="20">
        <v>445</v>
      </c>
      <c r="I337" s="9">
        <v>0.7074721780604134</v>
      </c>
      <c r="J337" s="20">
        <v>0</v>
      </c>
      <c r="K337" s="9">
        <v>0</v>
      </c>
      <c r="L337" s="20">
        <v>10</v>
      </c>
      <c r="M337" s="9">
        <v>1.5898251192368838E-2</v>
      </c>
      <c r="N337" s="20">
        <v>109</v>
      </c>
      <c r="O337" s="9">
        <v>0.17329093799682035</v>
      </c>
      <c r="P337" s="20">
        <v>14</v>
      </c>
      <c r="Q337" s="9">
        <v>2.2257551669316374E-2</v>
      </c>
    </row>
    <row r="338" spans="4:17" x14ac:dyDescent="0.25">
      <c r="D338" s="8" t="s">
        <v>692</v>
      </c>
      <c r="E338" s="20">
        <v>236</v>
      </c>
      <c r="F338" s="20">
        <v>170</v>
      </c>
      <c r="G338" s="9">
        <v>0.72033898305084743</v>
      </c>
      <c r="H338" s="20">
        <v>106</v>
      </c>
      <c r="I338" s="9">
        <v>0.62352941176470589</v>
      </c>
      <c r="J338" s="20">
        <v>0</v>
      </c>
      <c r="K338" s="9">
        <v>0</v>
      </c>
      <c r="L338" s="20">
        <v>12</v>
      </c>
      <c r="M338" s="9">
        <v>7.0588235294117646E-2</v>
      </c>
      <c r="N338" s="20">
        <v>36</v>
      </c>
      <c r="O338" s="9">
        <v>0.21176470588235294</v>
      </c>
      <c r="P338" s="20">
        <v>5</v>
      </c>
      <c r="Q338" s="9">
        <v>2.9411764705882353E-2</v>
      </c>
    </row>
    <row r="339" spans="4:17" x14ac:dyDescent="0.25">
      <c r="D339" s="8" t="s">
        <v>694</v>
      </c>
      <c r="E339" s="20">
        <v>531</v>
      </c>
      <c r="F339" s="20">
        <v>343</v>
      </c>
      <c r="G339" s="9">
        <v>0.64595103578154422</v>
      </c>
      <c r="H339" s="20">
        <v>227</v>
      </c>
      <c r="I339" s="9">
        <v>0.66180758017492713</v>
      </c>
      <c r="J339" s="20">
        <v>0</v>
      </c>
      <c r="K339" s="9">
        <v>0</v>
      </c>
      <c r="L339" s="20">
        <v>64</v>
      </c>
      <c r="M339" s="9">
        <v>0.18658892128279883</v>
      </c>
      <c r="N339" s="20">
        <v>73</v>
      </c>
      <c r="O339" s="9">
        <v>0.21282798833819241</v>
      </c>
      <c r="P339" s="20">
        <v>26</v>
      </c>
      <c r="Q339" s="9">
        <v>7.5801749271137031E-2</v>
      </c>
    </row>
    <row r="340" spans="4:17" x14ac:dyDescent="0.25">
      <c r="D340" s="8" t="s">
        <v>697</v>
      </c>
      <c r="E340" s="20">
        <v>886</v>
      </c>
      <c r="F340" s="20">
        <v>622</v>
      </c>
      <c r="G340" s="9">
        <v>0.7020316027088036</v>
      </c>
      <c r="H340" s="20">
        <v>408</v>
      </c>
      <c r="I340" s="9">
        <v>0.65594855305466238</v>
      </c>
      <c r="J340" s="20">
        <v>0</v>
      </c>
      <c r="K340" s="9">
        <v>0</v>
      </c>
      <c r="L340" s="20">
        <v>10</v>
      </c>
      <c r="M340" s="9">
        <v>1.607717041800643E-2</v>
      </c>
      <c r="N340" s="20">
        <v>187</v>
      </c>
      <c r="O340" s="9">
        <v>0.30064308681672025</v>
      </c>
      <c r="P340" s="20">
        <v>34</v>
      </c>
      <c r="Q340" s="9">
        <v>5.4662379421221867E-2</v>
      </c>
    </row>
    <row r="341" spans="4:17" x14ac:dyDescent="0.25">
      <c r="D341" s="8" t="s">
        <v>704</v>
      </c>
      <c r="E341" s="20">
        <v>2074</v>
      </c>
      <c r="F341" s="20">
        <v>1361</v>
      </c>
      <c r="G341" s="9">
        <v>0.65621986499517837</v>
      </c>
      <c r="H341" s="20">
        <v>870</v>
      </c>
      <c r="I341" s="9">
        <v>0.63923585598824395</v>
      </c>
      <c r="J341" s="20">
        <v>0</v>
      </c>
      <c r="K341" s="9">
        <v>0</v>
      </c>
      <c r="L341" s="20">
        <v>26</v>
      </c>
      <c r="M341" s="9">
        <v>1.9103600293901544E-2</v>
      </c>
      <c r="N341" s="20">
        <v>475</v>
      </c>
      <c r="O341" s="9">
        <v>0.34900808229243202</v>
      </c>
      <c r="P341" s="20">
        <v>129</v>
      </c>
      <c r="Q341" s="9">
        <v>9.4783247612049967E-2</v>
      </c>
    </row>
    <row r="342" spans="4:17" x14ac:dyDescent="0.25">
      <c r="D342" s="8" t="s">
        <v>705</v>
      </c>
      <c r="E342" s="20">
        <v>451</v>
      </c>
      <c r="F342" s="20">
        <v>346</v>
      </c>
      <c r="G342" s="9">
        <v>0.76718403547671843</v>
      </c>
      <c r="H342" s="20">
        <v>251</v>
      </c>
      <c r="I342" s="9">
        <v>0.72543352601156075</v>
      </c>
      <c r="J342" s="20">
        <v>0</v>
      </c>
      <c r="K342" s="9">
        <v>0</v>
      </c>
      <c r="L342" s="20">
        <v>9</v>
      </c>
      <c r="M342" s="9">
        <v>2.6011560693641619E-2</v>
      </c>
      <c r="N342" s="20">
        <v>73</v>
      </c>
      <c r="O342" s="9">
        <v>0.21098265895953758</v>
      </c>
      <c r="P342" s="20">
        <v>11</v>
      </c>
      <c r="Q342" s="9">
        <v>3.1791907514450865E-2</v>
      </c>
    </row>
    <row r="343" spans="4:17" x14ac:dyDescent="0.25">
      <c r="D343" s="7" t="s">
        <v>690</v>
      </c>
      <c r="E343" s="20">
        <v>5664</v>
      </c>
      <c r="F343" s="20">
        <v>4301</v>
      </c>
      <c r="G343" s="9">
        <v>0.75935734463276838</v>
      </c>
      <c r="H343" s="20">
        <v>3005</v>
      </c>
      <c r="I343" s="9">
        <v>0.69867472680771914</v>
      </c>
      <c r="J343" s="20">
        <v>0</v>
      </c>
      <c r="K343" s="9">
        <v>0</v>
      </c>
      <c r="L343" s="20">
        <v>180</v>
      </c>
      <c r="M343" s="9">
        <v>4.1850732387816787E-2</v>
      </c>
      <c r="N343" s="20">
        <v>876</v>
      </c>
      <c r="O343" s="9">
        <v>0.20367356428737504</v>
      </c>
      <c r="P343" s="20">
        <v>125</v>
      </c>
      <c r="Q343" s="9">
        <v>2.9063008602650545E-2</v>
      </c>
    </row>
    <row r="344" spans="4:17" x14ac:dyDescent="0.25">
      <c r="D344" s="8" t="s">
        <v>483</v>
      </c>
      <c r="E344" s="20">
        <v>899</v>
      </c>
      <c r="F344" s="20">
        <v>699</v>
      </c>
      <c r="G344" s="9">
        <v>0.77753058954393772</v>
      </c>
      <c r="H344" s="20">
        <v>499</v>
      </c>
      <c r="I344" s="9">
        <v>0.71387696709585124</v>
      </c>
      <c r="J344" s="20">
        <v>0</v>
      </c>
      <c r="K344" s="9">
        <v>0</v>
      </c>
      <c r="L344" s="20">
        <v>8</v>
      </c>
      <c r="M344" s="9">
        <v>1.1444921316165951E-2</v>
      </c>
      <c r="N344" s="20">
        <v>120</v>
      </c>
      <c r="O344" s="9">
        <v>0.17167381974248927</v>
      </c>
      <c r="P344" s="20">
        <v>43</v>
      </c>
      <c r="Q344" s="9">
        <v>6.1516452074391992E-2</v>
      </c>
    </row>
    <row r="345" spans="4:17" x14ac:dyDescent="0.25">
      <c r="D345" s="8" t="s">
        <v>713</v>
      </c>
      <c r="E345" s="20">
        <v>746</v>
      </c>
      <c r="F345" s="20">
        <v>569</v>
      </c>
      <c r="G345" s="9">
        <v>0.7627345844504021</v>
      </c>
      <c r="H345" s="20">
        <v>416</v>
      </c>
      <c r="I345" s="9">
        <v>0.73110720562390163</v>
      </c>
      <c r="J345" s="20">
        <v>0</v>
      </c>
      <c r="K345" s="9">
        <v>0</v>
      </c>
      <c r="L345" s="20">
        <v>13</v>
      </c>
      <c r="M345" s="9">
        <v>2.2847100175746926E-2</v>
      </c>
      <c r="N345" s="20">
        <v>107</v>
      </c>
      <c r="O345" s="9">
        <v>0.18804920913884007</v>
      </c>
      <c r="P345" s="20">
        <v>36</v>
      </c>
      <c r="Q345" s="9">
        <v>6.32688927943761E-2</v>
      </c>
    </row>
    <row r="346" spans="4:17" x14ac:dyDescent="0.25">
      <c r="D346" s="8" t="s">
        <v>699</v>
      </c>
      <c r="E346" s="20">
        <v>977</v>
      </c>
      <c r="F346" s="20">
        <v>800</v>
      </c>
      <c r="G346" s="9">
        <v>0.81883316274309115</v>
      </c>
      <c r="H346" s="20">
        <v>549</v>
      </c>
      <c r="I346" s="9">
        <v>0.68625000000000003</v>
      </c>
      <c r="J346" s="20">
        <v>0</v>
      </c>
      <c r="K346" s="9">
        <v>0</v>
      </c>
      <c r="L346" s="20">
        <v>67</v>
      </c>
      <c r="M346" s="9">
        <v>8.3750000000000005E-2</v>
      </c>
      <c r="N346" s="20">
        <v>73</v>
      </c>
      <c r="O346" s="9">
        <v>9.1249999999999998E-2</v>
      </c>
      <c r="P346" s="20">
        <v>13</v>
      </c>
      <c r="Q346" s="9">
        <v>1.6250000000000001E-2</v>
      </c>
    </row>
    <row r="347" spans="4:17" x14ac:dyDescent="0.25">
      <c r="D347" s="8" t="s">
        <v>700</v>
      </c>
      <c r="E347" s="20">
        <v>894</v>
      </c>
      <c r="F347" s="20">
        <v>630</v>
      </c>
      <c r="G347" s="9">
        <v>0.70469798657718119</v>
      </c>
      <c r="H347" s="20">
        <v>438</v>
      </c>
      <c r="I347" s="9">
        <v>0.69523809523809521</v>
      </c>
      <c r="J347" s="20">
        <v>0</v>
      </c>
      <c r="K347" s="9">
        <v>0</v>
      </c>
      <c r="L347" s="20">
        <v>25</v>
      </c>
      <c r="M347" s="9">
        <v>3.968253968253968E-2</v>
      </c>
      <c r="N347" s="20">
        <v>179</v>
      </c>
      <c r="O347" s="9">
        <v>0.28412698412698412</v>
      </c>
      <c r="P347" s="20">
        <v>18</v>
      </c>
      <c r="Q347" s="9">
        <v>2.8571428571428571E-2</v>
      </c>
    </row>
    <row r="348" spans="4:17" x14ac:dyDescent="0.25">
      <c r="D348" s="8" t="s">
        <v>702</v>
      </c>
      <c r="E348" s="20">
        <v>2148</v>
      </c>
      <c r="F348" s="20">
        <v>1603</v>
      </c>
      <c r="G348" s="9">
        <v>0.7462756052141527</v>
      </c>
      <c r="H348" s="20">
        <v>1103</v>
      </c>
      <c r="I348" s="9">
        <v>0.68808484092326883</v>
      </c>
      <c r="J348" s="20">
        <v>0</v>
      </c>
      <c r="K348" s="9">
        <v>0</v>
      </c>
      <c r="L348" s="20">
        <v>67</v>
      </c>
      <c r="M348" s="9">
        <v>4.1796631316281974E-2</v>
      </c>
      <c r="N348" s="20">
        <v>397</v>
      </c>
      <c r="O348" s="9">
        <v>0.2476606363069245</v>
      </c>
      <c r="P348" s="20">
        <v>15</v>
      </c>
      <c r="Q348" s="9">
        <v>9.3574547723019336E-3</v>
      </c>
    </row>
    <row r="349" spans="4:17" x14ac:dyDescent="0.25">
      <c r="D349" s="6" t="s">
        <v>208</v>
      </c>
      <c r="E349" s="20">
        <v>257614</v>
      </c>
      <c r="F349" s="20">
        <v>206097</v>
      </c>
      <c r="G349" s="9">
        <v>0.80002251430434679</v>
      </c>
      <c r="H349" s="20">
        <v>148383</v>
      </c>
      <c r="I349" s="9">
        <v>0.71996681174398458</v>
      </c>
      <c r="J349" s="20">
        <v>7</v>
      </c>
      <c r="K349" s="9">
        <v>3.3964589489415176E-5</v>
      </c>
      <c r="L349" s="20">
        <v>12590</v>
      </c>
      <c r="M349" s="9">
        <v>6.1087740238819584E-2</v>
      </c>
      <c r="N349" s="20">
        <v>25437</v>
      </c>
      <c r="O349" s="9">
        <v>0.12342246612032198</v>
      </c>
      <c r="P349" s="20">
        <v>10248</v>
      </c>
      <c r="Q349" s="9">
        <v>4.9724159012503821E-2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275114</v>
      </c>
      <c r="F22" s="15">
        <f>GETPIVOTDATA("Sum of 05f Second Vaccination",$D$23)</f>
        <v>207877</v>
      </c>
      <c r="G22" s="16">
        <f>GETPIVOTDATA("Sum of 05f%",$D$23)</f>
        <v>0.75560313179263872</v>
      </c>
      <c r="H22" s="15">
        <f>GETPIVOTDATA("Sum of 05a Vaccinated (Booster)",$D$23)</f>
        <v>165463</v>
      </c>
      <c r="I22" s="16">
        <f>GETPIVOTDATA("Sum of 05a%",$D$23)</f>
        <v>0.79596588367159427</v>
      </c>
      <c r="J22" s="15">
        <f>GETPIVOTDATA("Sum of 05b Contraindicated (inc allergies, exclu vaccinated)",$D$23)</f>
        <v>4</v>
      </c>
      <c r="K22" s="16">
        <f>GETPIVOTDATA("Sum of 05b%",$D$23)</f>
        <v>1.924214800098135E-5</v>
      </c>
      <c r="L22" s="15">
        <f>GETPIVOTDATA("Sum of 05c Declined (excl vaccinated or contraindicated)",$D$23)</f>
        <v>9557</v>
      </c>
      <c r="M22" s="16">
        <f>GETPIVOTDATA("Sum of 05c%",$D$23)</f>
        <v>4.5974302111344692E-2</v>
      </c>
      <c r="N22" s="15">
        <f>GETPIVOTDATA("Sum of 05d Invited no outcome (excl vac, contr, decl)",$D$23)</f>
        <v>28089</v>
      </c>
      <c r="O22" s="16">
        <f>GETPIVOTDATA("Sum of 05d%",$D$23)</f>
        <v>0.13512317379989128</v>
      </c>
      <c r="P22" s="15">
        <f>GETPIVOTDATA("Sum of 05e No contact coded [CALL]",$D$23)</f>
        <v>18985</v>
      </c>
      <c r="Q22" s="16">
        <f>GETPIVOTDATA("Sum of 05e%",$D$23)</f>
        <v>9.1328044949657725E-2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434</v>
      </c>
      <c r="E24" s="20">
        <v>25937</v>
      </c>
      <c r="F24" s="20">
        <v>18922</v>
      </c>
      <c r="G24" s="9">
        <v>0.72953695492925164</v>
      </c>
      <c r="H24" s="20">
        <v>13517</v>
      </c>
      <c r="I24" s="9">
        <v>0.71435366240355147</v>
      </c>
      <c r="J24" s="20">
        <v>0</v>
      </c>
      <c r="K24" s="9">
        <v>0</v>
      </c>
      <c r="L24" s="20">
        <v>548</v>
      </c>
      <c r="M24" s="9">
        <v>2.8960997780361483E-2</v>
      </c>
      <c r="N24" s="20">
        <v>1372</v>
      </c>
      <c r="O24" s="9">
        <v>7.2508191523094817E-2</v>
      </c>
      <c r="P24" s="20">
        <v>4449</v>
      </c>
      <c r="Q24" s="9">
        <v>0.23512313708910262</v>
      </c>
    </row>
    <row r="25" spans="4:17" x14ac:dyDescent="0.25">
      <c r="D25" s="7" t="s">
        <v>446</v>
      </c>
      <c r="E25" s="20">
        <v>3515</v>
      </c>
      <c r="F25" s="20">
        <v>2724</v>
      </c>
      <c r="G25" s="9">
        <v>0.77496443812233284</v>
      </c>
      <c r="H25" s="20">
        <v>1975</v>
      </c>
      <c r="I25" s="9">
        <v>0.72503671071953013</v>
      </c>
      <c r="J25" s="20">
        <v>0</v>
      </c>
      <c r="K25" s="9">
        <v>0</v>
      </c>
      <c r="L25" s="20">
        <v>49</v>
      </c>
      <c r="M25" s="9">
        <v>1.7988252569750368E-2</v>
      </c>
      <c r="N25" s="20">
        <v>102</v>
      </c>
      <c r="O25" s="9">
        <v>3.7444933920704845E-2</v>
      </c>
      <c r="P25" s="20">
        <v>553</v>
      </c>
      <c r="Q25" s="9">
        <v>0.20301027900146842</v>
      </c>
    </row>
    <row r="26" spans="4:17" x14ac:dyDescent="0.25">
      <c r="D26" s="8" t="s">
        <v>503</v>
      </c>
      <c r="E26" s="20">
        <v>796</v>
      </c>
      <c r="F26" s="20">
        <v>652</v>
      </c>
      <c r="G26" s="9">
        <v>0.81909547738693467</v>
      </c>
      <c r="H26" s="20">
        <v>501</v>
      </c>
      <c r="I26" s="9">
        <v>0.76840490797546013</v>
      </c>
      <c r="J26" s="20">
        <v>0</v>
      </c>
      <c r="K26" s="9">
        <v>0</v>
      </c>
      <c r="L26" s="20">
        <v>0</v>
      </c>
      <c r="M26" s="9">
        <v>0</v>
      </c>
      <c r="N26" s="20">
        <v>18</v>
      </c>
      <c r="O26" s="9">
        <v>2.7607361963190184E-2</v>
      </c>
      <c r="P26" s="20">
        <v>103</v>
      </c>
      <c r="Q26" s="9">
        <v>0.15797546012269939</v>
      </c>
    </row>
    <row r="27" spans="4:17" x14ac:dyDescent="0.25">
      <c r="D27" s="8" t="s">
        <v>517</v>
      </c>
      <c r="E27" s="20">
        <v>556</v>
      </c>
      <c r="F27" s="20">
        <v>429</v>
      </c>
      <c r="G27" s="9">
        <v>0.77158273381294962</v>
      </c>
      <c r="H27" s="20">
        <v>310</v>
      </c>
      <c r="I27" s="9">
        <v>0.72261072261072257</v>
      </c>
      <c r="J27" s="20">
        <v>0</v>
      </c>
      <c r="K27" s="9">
        <v>0</v>
      </c>
      <c r="L27" s="20">
        <v>16</v>
      </c>
      <c r="M27" s="9">
        <v>3.7296037296037296E-2</v>
      </c>
      <c r="N27" s="20">
        <v>70</v>
      </c>
      <c r="O27" s="9">
        <v>0.16317016317016317</v>
      </c>
      <c r="P27" s="20">
        <v>31</v>
      </c>
      <c r="Q27" s="9">
        <v>7.2261072261072257E-2</v>
      </c>
    </row>
    <row r="28" spans="4:17" x14ac:dyDescent="0.25">
      <c r="D28" s="8" t="s">
        <v>447</v>
      </c>
      <c r="E28" s="20">
        <v>2163</v>
      </c>
      <c r="F28" s="20">
        <v>1643</v>
      </c>
      <c r="G28" s="9">
        <v>0.75959315765141011</v>
      </c>
      <c r="H28" s="20">
        <v>1164</v>
      </c>
      <c r="I28" s="9">
        <v>0.70846013390139984</v>
      </c>
      <c r="J28" s="20">
        <v>0</v>
      </c>
      <c r="K28" s="9">
        <v>0</v>
      </c>
      <c r="L28" s="20">
        <v>33</v>
      </c>
      <c r="M28" s="9">
        <v>2.008520998174072E-2</v>
      </c>
      <c r="N28" s="20">
        <v>14</v>
      </c>
      <c r="O28" s="9">
        <v>8.5209981740718196E-3</v>
      </c>
      <c r="P28" s="20">
        <v>419</v>
      </c>
      <c r="Q28" s="9">
        <v>0.2550213024954352</v>
      </c>
    </row>
    <row r="29" spans="4:17" x14ac:dyDescent="0.25">
      <c r="D29" s="7" t="s">
        <v>443</v>
      </c>
      <c r="E29" s="20">
        <v>3920</v>
      </c>
      <c r="F29" s="20">
        <v>2716</v>
      </c>
      <c r="G29" s="9">
        <v>0.69285714285714284</v>
      </c>
      <c r="H29" s="20">
        <v>1838</v>
      </c>
      <c r="I29" s="9">
        <v>0.67673048600883656</v>
      </c>
      <c r="J29" s="20">
        <v>0</v>
      </c>
      <c r="K29" s="9">
        <v>0</v>
      </c>
      <c r="L29" s="20">
        <v>244</v>
      </c>
      <c r="M29" s="9">
        <v>8.98379970544919E-2</v>
      </c>
      <c r="N29" s="20">
        <v>569</v>
      </c>
      <c r="O29" s="9">
        <v>0.20949926362297497</v>
      </c>
      <c r="P29" s="20">
        <v>287</v>
      </c>
      <c r="Q29" s="9">
        <v>0.1056701030927835</v>
      </c>
    </row>
    <row r="30" spans="4:17" x14ac:dyDescent="0.25">
      <c r="D30" s="8" t="s">
        <v>504</v>
      </c>
      <c r="E30" s="20">
        <v>611</v>
      </c>
      <c r="F30" s="20">
        <v>429</v>
      </c>
      <c r="G30" s="9">
        <v>0.7021276595744681</v>
      </c>
      <c r="H30" s="20">
        <v>294</v>
      </c>
      <c r="I30" s="9">
        <v>0.68531468531468531</v>
      </c>
      <c r="J30" s="20">
        <v>0</v>
      </c>
      <c r="K30" s="9">
        <v>0</v>
      </c>
      <c r="L30" s="20">
        <v>41</v>
      </c>
      <c r="M30" s="9">
        <v>9.5571095571095568E-2</v>
      </c>
      <c r="N30" s="20">
        <v>79</v>
      </c>
      <c r="O30" s="9">
        <v>0.18414918414918416</v>
      </c>
      <c r="P30" s="20">
        <v>53</v>
      </c>
      <c r="Q30" s="9">
        <v>0.12354312354312354</v>
      </c>
    </row>
    <row r="31" spans="4:17" x14ac:dyDescent="0.25">
      <c r="D31" s="8" t="s">
        <v>505</v>
      </c>
      <c r="E31" s="20">
        <v>673</v>
      </c>
      <c r="F31" s="20">
        <v>536</v>
      </c>
      <c r="G31" s="9">
        <v>0.79643387815750366</v>
      </c>
      <c r="H31" s="20">
        <v>382</v>
      </c>
      <c r="I31" s="9">
        <v>0.71268656716417911</v>
      </c>
      <c r="J31" s="20">
        <v>0</v>
      </c>
      <c r="K31" s="9">
        <v>0</v>
      </c>
      <c r="L31" s="20">
        <v>4</v>
      </c>
      <c r="M31" s="9">
        <v>7.462686567164179E-3</v>
      </c>
      <c r="N31" s="20">
        <v>31</v>
      </c>
      <c r="O31" s="9">
        <v>5.7835820895522388E-2</v>
      </c>
      <c r="P31" s="20">
        <v>81</v>
      </c>
      <c r="Q31" s="9">
        <v>0.15111940298507462</v>
      </c>
    </row>
    <row r="32" spans="4:17" x14ac:dyDescent="0.25">
      <c r="D32" s="8" t="s">
        <v>512</v>
      </c>
      <c r="E32" s="20">
        <v>864</v>
      </c>
      <c r="F32" s="20">
        <v>621</v>
      </c>
      <c r="G32" s="9">
        <v>0.71875</v>
      </c>
      <c r="H32" s="20">
        <v>441</v>
      </c>
      <c r="I32" s="9">
        <v>0.71014492753623193</v>
      </c>
      <c r="J32" s="20">
        <v>0</v>
      </c>
      <c r="K32" s="9">
        <v>0</v>
      </c>
      <c r="L32" s="20">
        <v>54</v>
      </c>
      <c r="M32" s="9">
        <v>8.6956521739130432E-2</v>
      </c>
      <c r="N32" s="20">
        <v>60</v>
      </c>
      <c r="O32" s="9">
        <v>9.6618357487922704E-2</v>
      </c>
      <c r="P32" s="20">
        <v>111</v>
      </c>
      <c r="Q32" s="9">
        <v>0.17874396135265699</v>
      </c>
    </row>
    <row r="33" spans="4:17" x14ac:dyDescent="0.25">
      <c r="D33" s="8" t="s">
        <v>444</v>
      </c>
      <c r="E33" s="20">
        <v>1772</v>
      </c>
      <c r="F33" s="20">
        <v>1130</v>
      </c>
      <c r="G33" s="9">
        <v>0.63769751693002252</v>
      </c>
      <c r="H33" s="20">
        <v>721</v>
      </c>
      <c r="I33" s="9">
        <v>0.63805309734513271</v>
      </c>
      <c r="J33" s="20">
        <v>0</v>
      </c>
      <c r="K33" s="9">
        <v>0</v>
      </c>
      <c r="L33" s="20">
        <v>145</v>
      </c>
      <c r="M33" s="9">
        <v>0.12831858407079647</v>
      </c>
      <c r="N33" s="20">
        <v>399</v>
      </c>
      <c r="O33" s="9">
        <v>0.35309734513274338</v>
      </c>
      <c r="P33" s="20">
        <v>42</v>
      </c>
      <c r="Q33" s="9">
        <v>3.7168141592920353E-2</v>
      </c>
    </row>
    <row r="34" spans="4:17" x14ac:dyDescent="0.25">
      <c r="D34" s="7" t="s">
        <v>437</v>
      </c>
      <c r="E34" s="20">
        <v>4768</v>
      </c>
      <c r="F34" s="20">
        <v>3640</v>
      </c>
      <c r="G34" s="9">
        <v>0.76342281879194629</v>
      </c>
      <c r="H34" s="20">
        <v>2636</v>
      </c>
      <c r="I34" s="9">
        <v>0.72417582417582416</v>
      </c>
      <c r="J34" s="20">
        <v>0</v>
      </c>
      <c r="K34" s="9">
        <v>0</v>
      </c>
      <c r="L34" s="20">
        <v>35</v>
      </c>
      <c r="M34" s="9">
        <v>9.6153846153846159E-3</v>
      </c>
      <c r="N34" s="20">
        <v>120</v>
      </c>
      <c r="O34" s="9">
        <v>3.2967032967032968E-2</v>
      </c>
      <c r="P34" s="20">
        <v>863</v>
      </c>
      <c r="Q34" s="9">
        <v>0.23708791208791208</v>
      </c>
    </row>
    <row r="35" spans="4:17" x14ac:dyDescent="0.25">
      <c r="D35" s="8" t="s">
        <v>438</v>
      </c>
      <c r="E35" s="20">
        <v>571</v>
      </c>
      <c r="F35" s="20">
        <v>442</v>
      </c>
      <c r="G35" s="9">
        <v>0.77408056042031526</v>
      </c>
      <c r="H35" s="20">
        <v>310</v>
      </c>
      <c r="I35" s="9">
        <v>0.70135746606334837</v>
      </c>
      <c r="J35" s="20">
        <v>0</v>
      </c>
      <c r="K35" s="9">
        <v>0</v>
      </c>
      <c r="L35" s="20">
        <v>1</v>
      </c>
      <c r="M35" s="9">
        <v>2.2624434389140274E-3</v>
      </c>
      <c r="N35" s="20">
        <v>8</v>
      </c>
      <c r="O35" s="9">
        <v>1.8099547511312219E-2</v>
      </c>
      <c r="P35" s="20">
        <v>111</v>
      </c>
      <c r="Q35" s="9">
        <v>0.25113122171945701</v>
      </c>
    </row>
    <row r="36" spans="4:17" x14ac:dyDescent="0.25">
      <c r="D36" s="8" t="s">
        <v>508</v>
      </c>
      <c r="E36" s="20">
        <v>780</v>
      </c>
      <c r="F36" s="20">
        <v>630</v>
      </c>
      <c r="G36" s="9">
        <v>0.80769230769230771</v>
      </c>
      <c r="H36" s="20">
        <v>468</v>
      </c>
      <c r="I36" s="9">
        <v>0.74285714285714288</v>
      </c>
      <c r="J36" s="20">
        <v>0</v>
      </c>
      <c r="K36" s="9">
        <v>0</v>
      </c>
      <c r="L36" s="20">
        <v>2</v>
      </c>
      <c r="M36" s="9">
        <v>3.1746031746031746E-3</v>
      </c>
      <c r="N36" s="20">
        <v>8</v>
      </c>
      <c r="O36" s="9">
        <v>1.2698412698412698E-2</v>
      </c>
      <c r="P36" s="20">
        <v>116</v>
      </c>
      <c r="Q36" s="9">
        <v>0.18412698412698414</v>
      </c>
    </row>
    <row r="37" spans="4:17" x14ac:dyDescent="0.25">
      <c r="D37" s="8" t="s">
        <v>513</v>
      </c>
      <c r="E37" s="20">
        <v>646</v>
      </c>
      <c r="F37" s="20">
        <v>439</v>
      </c>
      <c r="G37" s="9">
        <v>0.67956656346749222</v>
      </c>
      <c r="H37" s="20">
        <v>274</v>
      </c>
      <c r="I37" s="9">
        <v>0.62414578587699321</v>
      </c>
      <c r="J37" s="20">
        <v>0</v>
      </c>
      <c r="K37" s="9">
        <v>0</v>
      </c>
      <c r="L37" s="20">
        <v>17</v>
      </c>
      <c r="M37" s="9">
        <v>3.8724373576309798E-2</v>
      </c>
      <c r="N37" s="20">
        <v>24</v>
      </c>
      <c r="O37" s="9">
        <v>5.4669703872437359E-2</v>
      </c>
      <c r="P37" s="20">
        <v>147</v>
      </c>
      <c r="Q37" s="9">
        <v>0.33485193621867881</v>
      </c>
    </row>
    <row r="38" spans="4:17" x14ac:dyDescent="0.25">
      <c r="D38" s="8" t="s">
        <v>514</v>
      </c>
      <c r="E38" s="20">
        <v>622</v>
      </c>
      <c r="F38" s="20">
        <v>502</v>
      </c>
      <c r="G38" s="9">
        <v>0.80707395498392287</v>
      </c>
      <c r="H38" s="20">
        <v>366</v>
      </c>
      <c r="I38" s="9">
        <v>0.72908366533864544</v>
      </c>
      <c r="J38" s="20">
        <v>0</v>
      </c>
      <c r="K38" s="9">
        <v>0</v>
      </c>
      <c r="L38" s="20">
        <v>8</v>
      </c>
      <c r="M38" s="9">
        <v>1.5936254980079681E-2</v>
      </c>
      <c r="N38" s="20">
        <v>36</v>
      </c>
      <c r="O38" s="9">
        <v>7.1713147410358571E-2</v>
      </c>
      <c r="P38" s="20">
        <v>70</v>
      </c>
      <c r="Q38" s="9">
        <v>0.1394422310756972</v>
      </c>
    </row>
    <row r="39" spans="4:17" x14ac:dyDescent="0.25">
      <c r="D39" s="8" t="s">
        <v>518</v>
      </c>
      <c r="E39" s="20">
        <v>640</v>
      </c>
      <c r="F39" s="20">
        <v>520</v>
      </c>
      <c r="G39" s="9">
        <v>0.8125</v>
      </c>
      <c r="H39" s="20">
        <v>390</v>
      </c>
      <c r="I39" s="9">
        <v>0.75</v>
      </c>
      <c r="J39" s="20">
        <v>0</v>
      </c>
      <c r="K39" s="9">
        <v>0</v>
      </c>
      <c r="L39" s="20">
        <v>0</v>
      </c>
      <c r="M39" s="9">
        <v>0</v>
      </c>
      <c r="N39" s="20">
        <v>0</v>
      </c>
      <c r="O39" s="9">
        <v>0</v>
      </c>
      <c r="P39" s="20">
        <v>107</v>
      </c>
      <c r="Q39" s="9">
        <v>0.20576923076923076</v>
      </c>
    </row>
    <row r="40" spans="4:17" x14ac:dyDescent="0.25">
      <c r="D40" s="8" t="s">
        <v>520</v>
      </c>
      <c r="E40" s="20">
        <v>1000</v>
      </c>
      <c r="F40" s="20">
        <v>747</v>
      </c>
      <c r="G40" s="9">
        <v>0.747</v>
      </c>
      <c r="H40" s="20">
        <v>569</v>
      </c>
      <c r="I40" s="9">
        <v>0.76171352074966536</v>
      </c>
      <c r="J40" s="20">
        <v>0</v>
      </c>
      <c r="K40" s="9">
        <v>0</v>
      </c>
      <c r="L40" s="20">
        <v>1</v>
      </c>
      <c r="M40" s="9">
        <v>1.3386880856760374E-3</v>
      </c>
      <c r="N40" s="20">
        <v>3</v>
      </c>
      <c r="O40" s="9">
        <v>4.0160642570281121E-3</v>
      </c>
      <c r="P40" s="20">
        <v>225</v>
      </c>
      <c r="Q40" s="9">
        <v>0.30120481927710846</v>
      </c>
    </row>
    <row r="41" spans="4:17" x14ac:dyDescent="0.25">
      <c r="D41" s="8" t="s">
        <v>522</v>
      </c>
      <c r="E41" s="20">
        <v>509</v>
      </c>
      <c r="F41" s="20">
        <v>360</v>
      </c>
      <c r="G41" s="9">
        <v>0.70726915520628686</v>
      </c>
      <c r="H41" s="20">
        <v>259</v>
      </c>
      <c r="I41" s="9">
        <v>0.71944444444444444</v>
      </c>
      <c r="J41" s="20">
        <v>0</v>
      </c>
      <c r="K41" s="9">
        <v>0</v>
      </c>
      <c r="L41" s="20">
        <v>6</v>
      </c>
      <c r="M41" s="9">
        <v>1.6666666666666666E-2</v>
      </c>
      <c r="N41" s="20">
        <v>41</v>
      </c>
      <c r="O41" s="9">
        <v>0.11388888888888889</v>
      </c>
      <c r="P41" s="20">
        <v>87</v>
      </c>
      <c r="Q41" s="9">
        <v>0.24166666666666667</v>
      </c>
    </row>
    <row r="42" spans="4:17" x14ac:dyDescent="0.25">
      <c r="D42" s="7" t="s">
        <v>441</v>
      </c>
      <c r="E42" s="20">
        <v>5771</v>
      </c>
      <c r="F42" s="20">
        <v>4278</v>
      </c>
      <c r="G42" s="9">
        <v>0.74129267024779066</v>
      </c>
      <c r="H42" s="20">
        <v>3169</v>
      </c>
      <c r="I42" s="9">
        <v>0.74076671341748479</v>
      </c>
      <c r="J42" s="20">
        <v>0</v>
      </c>
      <c r="K42" s="9">
        <v>0</v>
      </c>
      <c r="L42" s="20">
        <v>166</v>
      </c>
      <c r="M42" s="9">
        <v>3.880317905563347E-2</v>
      </c>
      <c r="N42" s="20">
        <v>255</v>
      </c>
      <c r="O42" s="9">
        <v>5.9607293127629732E-2</v>
      </c>
      <c r="P42" s="20">
        <v>952</v>
      </c>
      <c r="Q42" s="9">
        <v>0.22253389434315102</v>
      </c>
    </row>
    <row r="43" spans="4:17" x14ac:dyDescent="0.25">
      <c r="D43" s="8" t="s">
        <v>507</v>
      </c>
      <c r="E43" s="20">
        <v>345</v>
      </c>
      <c r="F43" s="20">
        <v>266</v>
      </c>
      <c r="G43" s="9">
        <v>0.77101449275362322</v>
      </c>
      <c r="H43" s="20">
        <v>199</v>
      </c>
      <c r="I43" s="9">
        <v>0.74812030075187974</v>
      </c>
      <c r="J43" s="20">
        <v>0</v>
      </c>
      <c r="K43" s="9">
        <v>0</v>
      </c>
      <c r="L43" s="20">
        <v>14</v>
      </c>
      <c r="M43" s="9">
        <v>5.2631578947368418E-2</v>
      </c>
      <c r="N43" s="20">
        <v>10</v>
      </c>
      <c r="O43" s="9">
        <v>3.7593984962406013E-2</v>
      </c>
      <c r="P43" s="20">
        <v>48</v>
      </c>
      <c r="Q43" s="9">
        <v>0.18045112781954886</v>
      </c>
    </row>
    <row r="44" spans="4:17" x14ac:dyDescent="0.25">
      <c r="D44" s="8" t="s">
        <v>509</v>
      </c>
      <c r="E44" s="20">
        <v>499</v>
      </c>
      <c r="F44" s="20">
        <v>413</v>
      </c>
      <c r="G44" s="9">
        <v>0.82765531062124253</v>
      </c>
      <c r="H44" s="20">
        <v>321</v>
      </c>
      <c r="I44" s="9">
        <v>0.77723970944309928</v>
      </c>
      <c r="J44" s="20">
        <v>0</v>
      </c>
      <c r="K44" s="9">
        <v>0</v>
      </c>
      <c r="L44" s="20">
        <v>55</v>
      </c>
      <c r="M44" s="9">
        <v>0.13317191283292978</v>
      </c>
      <c r="N44" s="20">
        <v>16</v>
      </c>
      <c r="O44" s="9">
        <v>3.8740920096852302E-2</v>
      </c>
      <c r="P44" s="20">
        <v>6</v>
      </c>
      <c r="Q44" s="9">
        <v>1.4527845036319613E-2</v>
      </c>
    </row>
    <row r="45" spans="4:17" x14ac:dyDescent="0.25">
      <c r="D45" s="8" t="s">
        <v>510</v>
      </c>
      <c r="E45" s="20">
        <v>744</v>
      </c>
      <c r="F45" s="20">
        <v>563</v>
      </c>
      <c r="G45" s="9">
        <v>0.75672043010752688</v>
      </c>
      <c r="H45" s="20">
        <v>420</v>
      </c>
      <c r="I45" s="9">
        <v>0.74600355239786853</v>
      </c>
      <c r="J45" s="20">
        <v>0</v>
      </c>
      <c r="K45" s="9">
        <v>0</v>
      </c>
      <c r="L45" s="20">
        <v>2</v>
      </c>
      <c r="M45" s="9">
        <v>3.552397868561279E-3</v>
      </c>
      <c r="N45" s="20">
        <v>36</v>
      </c>
      <c r="O45" s="9">
        <v>6.3943161634103018E-2</v>
      </c>
      <c r="P45" s="20">
        <v>127</v>
      </c>
      <c r="Q45" s="9">
        <v>0.2255772646536412</v>
      </c>
    </row>
    <row r="46" spans="4:17" x14ac:dyDescent="0.25">
      <c r="D46" s="8" t="s">
        <v>511</v>
      </c>
      <c r="E46" s="20">
        <v>491</v>
      </c>
      <c r="F46" s="20">
        <v>356</v>
      </c>
      <c r="G46" s="9">
        <v>0.72505091649694497</v>
      </c>
      <c r="H46" s="20">
        <v>275</v>
      </c>
      <c r="I46" s="9">
        <v>0.77247191011235961</v>
      </c>
      <c r="J46" s="20">
        <v>0</v>
      </c>
      <c r="K46" s="9">
        <v>0</v>
      </c>
      <c r="L46" s="20">
        <v>79</v>
      </c>
      <c r="M46" s="9">
        <v>0.22191011235955055</v>
      </c>
      <c r="N46" s="20">
        <v>26</v>
      </c>
      <c r="O46" s="9">
        <v>7.3033707865168537E-2</v>
      </c>
      <c r="P46" s="20">
        <v>20</v>
      </c>
      <c r="Q46" s="9">
        <v>5.6179775280898875E-2</v>
      </c>
    </row>
    <row r="47" spans="4:17" x14ac:dyDescent="0.25">
      <c r="D47" s="8" t="s">
        <v>515</v>
      </c>
      <c r="E47" s="20">
        <v>664</v>
      </c>
      <c r="F47" s="20">
        <v>491</v>
      </c>
      <c r="G47" s="9">
        <v>0.73945783132530118</v>
      </c>
      <c r="H47" s="20">
        <v>368</v>
      </c>
      <c r="I47" s="9">
        <v>0.74949083503054992</v>
      </c>
      <c r="J47" s="20">
        <v>0</v>
      </c>
      <c r="K47" s="9">
        <v>0</v>
      </c>
      <c r="L47" s="20">
        <v>1</v>
      </c>
      <c r="M47" s="9">
        <v>2.0366598778004071E-3</v>
      </c>
      <c r="N47" s="20">
        <v>82</v>
      </c>
      <c r="O47" s="9">
        <v>0.16700610997963339</v>
      </c>
      <c r="P47" s="20">
        <v>74</v>
      </c>
      <c r="Q47" s="9">
        <v>0.15071283095723015</v>
      </c>
    </row>
    <row r="48" spans="4:17" x14ac:dyDescent="0.25">
      <c r="D48" s="8" t="s">
        <v>516</v>
      </c>
      <c r="E48" s="20">
        <v>1147</v>
      </c>
      <c r="F48" s="20">
        <v>844</v>
      </c>
      <c r="G48" s="9">
        <v>0.73583260680034879</v>
      </c>
      <c r="H48" s="20">
        <v>629</v>
      </c>
      <c r="I48" s="9">
        <v>0.74526066350710896</v>
      </c>
      <c r="J48" s="20">
        <v>0</v>
      </c>
      <c r="K48" s="9">
        <v>0</v>
      </c>
      <c r="L48" s="20">
        <v>2</v>
      </c>
      <c r="M48" s="9">
        <v>2.3696682464454978E-3</v>
      </c>
      <c r="N48" s="20">
        <v>12</v>
      </c>
      <c r="O48" s="9">
        <v>1.4218009478672985E-2</v>
      </c>
      <c r="P48" s="20">
        <v>263</v>
      </c>
      <c r="Q48" s="9">
        <v>0.31161137440758296</v>
      </c>
    </row>
    <row r="49" spans="4:17" x14ac:dyDescent="0.25">
      <c r="D49" s="8" t="s">
        <v>442</v>
      </c>
      <c r="E49" s="20">
        <v>545</v>
      </c>
      <c r="F49" s="20">
        <v>429</v>
      </c>
      <c r="G49" s="9">
        <v>0.78715596330275228</v>
      </c>
      <c r="H49" s="20">
        <v>306</v>
      </c>
      <c r="I49" s="9">
        <v>0.71328671328671334</v>
      </c>
      <c r="J49" s="20">
        <v>0</v>
      </c>
      <c r="K49" s="9">
        <v>0</v>
      </c>
      <c r="L49" s="20">
        <v>5</v>
      </c>
      <c r="M49" s="9">
        <v>1.1655011655011656E-2</v>
      </c>
      <c r="N49" s="20">
        <v>53</v>
      </c>
      <c r="O49" s="9">
        <v>0.12354312354312354</v>
      </c>
      <c r="P49" s="20">
        <v>46</v>
      </c>
      <c r="Q49" s="9">
        <v>0.10722610722610723</v>
      </c>
    </row>
    <row r="50" spans="4:17" x14ac:dyDescent="0.25">
      <c r="D50" s="8" t="s">
        <v>521</v>
      </c>
      <c r="E50" s="20">
        <v>623</v>
      </c>
      <c r="F50" s="20">
        <v>361</v>
      </c>
      <c r="G50" s="9">
        <v>0.579454253611557</v>
      </c>
      <c r="H50" s="20">
        <v>243</v>
      </c>
      <c r="I50" s="9">
        <v>0.67313019390581719</v>
      </c>
      <c r="J50" s="20">
        <v>0</v>
      </c>
      <c r="K50" s="9">
        <v>0</v>
      </c>
      <c r="L50" s="20">
        <v>8</v>
      </c>
      <c r="M50" s="9">
        <v>2.2160664819944598E-2</v>
      </c>
      <c r="N50" s="20">
        <v>19</v>
      </c>
      <c r="O50" s="9">
        <v>5.2631578947368418E-2</v>
      </c>
      <c r="P50" s="20">
        <v>228</v>
      </c>
      <c r="Q50" s="9">
        <v>0.63157894736842102</v>
      </c>
    </row>
    <row r="51" spans="4:17" x14ac:dyDescent="0.25">
      <c r="D51" s="8" t="s">
        <v>524</v>
      </c>
      <c r="E51" s="20">
        <v>713</v>
      </c>
      <c r="F51" s="20">
        <v>555</v>
      </c>
      <c r="G51" s="9">
        <v>0.77840112201963529</v>
      </c>
      <c r="H51" s="20">
        <v>408</v>
      </c>
      <c r="I51" s="9">
        <v>0.73513513513513518</v>
      </c>
      <c r="J51" s="20">
        <v>0</v>
      </c>
      <c r="K51" s="9">
        <v>0</v>
      </c>
      <c r="L51" s="20">
        <v>0</v>
      </c>
      <c r="M51" s="9">
        <v>0</v>
      </c>
      <c r="N51" s="20">
        <v>1</v>
      </c>
      <c r="O51" s="9">
        <v>1.8018018018018018E-3</v>
      </c>
      <c r="P51" s="20">
        <v>140</v>
      </c>
      <c r="Q51" s="9">
        <v>0.25225225225225223</v>
      </c>
    </row>
    <row r="52" spans="4:17" x14ac:dyDescent="0.25">
      <c r="D52" s="7" t="s">
        <v>435</v>
      </c>
      <c r="E52" s="20">
        <v>3339</v>
      </c>
      <c r="F52" s="20">
        <v>2342</v>
      </c>
      <c r="G52" s="9">
        <v>0.70140760706798444</v>
      </c>
      <c r="H52" s="20">
        <v>1543</v>
      </c>
      <c r="I52" s="9">
        <v>0.65883859948761747</v>
      </c>
      <c r="J52" s="20">
        <v>0</v>
      </c>
      <c r="K52" s="9">
        <v>0</v>
      </c>
      <c r="L52" s="20">
        <v>29</v>
      </c>
      <c r="M52" s="9">
        <v>1.2382578992314262E-2</v>
      </c>
      <c r="N52" s="20">
        <v>118</v>
      </c>
      <c r="O52" s="9">
        <v>5.0384286934244238E-2</v>
      </c>
      <c r="P52" s="20">
        <v>743</v>
      </c>
      <c r="Q52" s="9">
        <v>0.31725021349274124</v>
      </c>
    </row>
    <row r="53" spans="4:17" x14ac:dyDescent="0.25">
      <c r="D53" s="8" t="s">
        <v>436</v>
      </c>
      <c r="E53" s="20">
        <v>728</v>
      </c>
      <c r="F53" s="20">
        <v>470</v>
      </c>
      <c r="G53" s="9">
        <v>0.64560439560439564</v>
      </c>
      <c r="H53" s="20">
        <v>313</v>
      </c>
      <c r="I53" s="9">
        <v>0.66595744680851066</v>
      </c>
      <c r="J53" s="20">
        <v>0</v>
      </c>
      <c r="K53" s="9">
        <v>0</v>
      </c>
      <c r="L53" s="20">
        <v>2</v>
      </c>
      <c r="M53" s="9">
        <v>4.2553191489361703E-3</v>
      </c>
      <c r="N53" s="20">
        <v>37</v>
      </c>
      <c r="O53" s="9">
        <v>7.8723404255319152E-2</v>
      </c>
      <c r="P53" s="20">
        <v>199</v>
      </c>
      <c r="Q53" s="9">
        <v>0.42340425531914894</v>
      </c>
    </row>
    <row r="54" spans="4:17" x14ac:dyDescent="0.25">
      <c r="D54" s="8" t="s">
        <v>501</v>
      </c>
      <c r="E54" s="20">
        <v>1892</v>
      </c>
      <c r="F54" s="20">
        <v>1375</v>
      </c>
      <c r="G54" s="9">
        <v>0.72674418604651159</v>
      </c>
      <c r="H54" s="20">
        <v>919</v>
      </c>
      <c r="I54" s="9">
        <v>0.66836363636363638</v>
      </c>
      <c r="J54" s="20">
        <v>0</v>
      </c>
      <c r="K54" s="9">
        <v>0</v>
      </c>
      <c r="L54" s="20">
        <v>18</v>
      </c>
      <c r="M54" s="9">
        <v>1.3090909090909091E-2</v>
      </c>
      <c r="N54" s="20">
        <v>68</v>
      </c>
      <c r="O54" s="9">
        <v>4.9454545454545452E-2</v>
      </c>
      <c r="P54" s="20">
        <v>371</v>
      </c>
      <c r="Q54" s="9">
        <v>0.26981818181818185</v>
      </c>
    </row>
    <row r="55" spans="4:17" x14ac:dyDescent="0.25">
      <c r="D55" s="8" t="s">
        <v>519</v>
      </c>
      <c r="E55" s="20">
        <v>308</v>
      </c>
      <c r="F55" s="20">
        <v>189</v>
      </c>
      <c r="G55" s="9">
        <v>0.61363636363636365</v>
      </c>
      <c r="H55" s="20">
        <v>125</v>
      </c>
      <c r="I55" s="9">
        <v>0.66137566137566139</v>
      </c>
      <c r="J55" s="20">
        <v>0</v>
      </c>
      <c r="K55" s="9">
        <v>0</v>
      </c>
      <c r="L55" s="20">
        <v>1</v>
      </c>
      <c r="M55" s="9">
        <v>5.2910052910052907E-3</v>
      </c>
      <c r="N55" s="20">
        <v>11</v>
      </c>
      <c r="O55" s="9">
        <v>5.8201058201058198E-2</v>
      </c>
      <c r="P55" s="20">
        <v>94</v>
      </c>
      <c r="Q55" s="9">
        <v>0.49735449735449733</v>
      </c>
    </row>
    <row r="56" spans="4:17" x14ac:dyDescent="0.25">
      <c r="D56" s="8" t="s">
        <v>525</v>
      </c>
      <c r="E56" s="20">
        <v>411</v>
      </c>
      <c r="F56" s="20">
        <v>308</v>
      </c>
      <c r="G56" s="9">
        <v>0.74939172749391725</v>
      </c>
      <c r="H56" s="20">
        <v>186</v>
      </c>
      <c r="I56" s="9">
        <v>0.60389610389610393</v>
      </c>
      <c r="J56" s="20">
        <v>0</v>
      </c>
      <c r="K56" s="9">
        <v>0</v>
      </c>
      <c r="L56" s="20">
        <v>8</v>
      </c>
      <c r="M56" s="9">
        <v>2.5974025974025976E-2</v>
      </c>
      <c r="N56" s="20">
        <v>2</v>
      </c>
      <c r="O56" s="9">
        <v>6.4935064935064939E-3</v>
      </c>
      <c r="P56" s="20">
        <v>79</v>
      </c>
      <c r="Q56" s="9">
        <v>0.2564935064935065</v>
      </c>
    </row>
    <row r="57" spans="4:17" x14ac:dyDescent="0.25">
      <c r="D57" s="7" t="s">
        <v>439</v>
      </c>
      <c r="E57" s="20">
        <v>4624</v>
      </c>
      <c r="F57" s="20">
        <v>3222</v>
      </c>
      <c r="G57" s="9">
        <v>0.69679930795847755</v>
      </c>
      <c r="H57" s="20">
        <v>2356</v>
      </c>
      <c r="I57" s="9">
        <v>0.73122284295468654</v>
      </c>
      <c r="J57" s="20">
        <v>0</v>
      </c>
      <c r="K57" s="9">
        <v>0</v>
      </c>
      <c r="L57" s="20">
        <v>25</v>
      </c>
      <c r="M57" s="9">
        <v>7.7591558038485409E-3</v>
      </c>
      <c r="N57" s="20">
        <v>208</v>
      </c>
      <c r="O57" s="9">
        <v>6.4556176288019865E-2</v>
      </c>
      <c r="P57" s="20">
        <v>1051</v>
      </c>
      <c r="Q57" s="9">
        <v>0.32619490999379269</v>
      </c>
    </row>
    <row r="58" spans="4:17" x14ac:dyDescent="0.25">
      <c r="D58" s="8" t="s">
        <v>502</v>
      </c>
      <c r="E58" s="20">
        <v>1238</v>
      </c>
      <c r="F58" s="20">
        <v>994</v>
      </c>
      <c r="G58" s="9">
        <v>0.80290791599353795</v>
      </c>
      <c r="H58" s="20">
        <v>745</v>
      </c>
      <c r="I58" s="9">
        <v>0.74949698189134806</v>
      </c>
      <c r="J58" s="20">
        <v>0</v>
      </c>
      <c r="K58" s="9">
        <v>0</v>
      </c>
      <c r="L58" s="20">
        <v>9</v>
      </c>
      <c r="M58" s="9">
        <v>9.0543259557344068E-3</v>
      </c>
      <c r="N58" s="20">
        <v>39</v>
      </c>
      <c r="O58" s="9">
        <v>3.9235412474849095E-2</v>
      </c>
      <c r="P58" s="20">
        <v>170</v>
      </c>
      <c r="Q58" s="9">
        <v>0.17102615694164991</v>
      </c>
    </row>
    <row r="59" spans="4:17" x14ac:dyDescent="0.25">
      <c r="D59" s="8" t="s">
        <v>506</v>
      </c>
      <c r="E59" s="20">
        <v>555</v>
      </c>
      <c r="F59" s="20">
        <v>322</v>
      </c>
      <c r="G59" s="9">
        <v>0.58018018018018014</v>
      </c>
      <c r="H59" s="20">
        <v>221</v>
      </c>
      <c r="I59" s="9">
        <v>0.68633540372670809</v>
      </c>
      <c r="J59" s="20">
        <v>0</v>
      </c>
      <c r="K59" s="9">
        <v>0</v>
      </c>
      <c r="L59" s="20">
        <v>0</v>
      </c>
      <c r="M59" s="9">
        <v>0</v>
      </c>
      <c r="N59" s="20">
        <v>11</v>
      </c>
      <c r="O59" s="9">
        <v>3.4161490683229816E-2</v>
      </c>
      <c r="P59" s="20">
        <v>199</v>
      </c>
      <c r="Q59" s="9">
        <v>0.61801242236024845</v>
      </c>
    </row>
    <row r="60" spans="4:17" x14ac:dyDescent="0.25">
      <c r="D60" s="8" t="s">
        <v>440</v>
      </c>
      <c r="E60" s="20">
        <v>289</v>
      </c>
      <c r="F60" s="20">
        <v>190</v>
      </c>
      <c r="G60" s="9">
        <v>0.65743944636678198</v>
      </c>
      <c r="H60" s="20">
        <v>133</v>
      </c>
      <c r="I60" s="9">
        <v>0.7</v>
      </c>
      <c r="J60" s="20">
        <v>0</v>
      </c>
      <c r="K60" s="9">
        <v>0</v>
      </c>
      <c r="L60" s="20">
        <v>3</v>
      </c>
      <c r="M60" s="9">
        <v>1.5789473684210527E-2</v>
      </c>
      <c r="N60" s="20">
        <v>4</v>
      </c>
      <c r="O60" s="9">
        <v>2.1052631578947368E-2</v>
      </c>
      <c r="P60" s="20">
        <v>85</v>
      </c>
      <c r="Q60" s="9">
        <v>0.44736842105263158</v>
      </c>
    </row>
    <row r="61" spans="4:17" x14ac:dyDescent="0.25">
      <c r="D61" s="8" t="s">
        <v>445</v>
      </c>
      <c r="E61" s="20">
        <v>926</v>
      </c>
      <c r="F61" s="20">
        <v>618</v>
      </c>
      <c r="G61" s="9">
        <v>0.66738660907127434</v>
      </c>
      <c r="H61" s="20">
        <v>405</v>
      </c>
      <c r="I61" s="9">
        <v>0.65533980582524276</v>
      </c>
      <c r="J61" s="20">
        <v>0</v>
      </c>
      <c r="K61" s="9">
        <v>0</v>
      </c>
      <c r="L61" s="20">
        <v>0</v>
      </c>
      <c r="M61" s="9">
        <v>0</v>
      </c>
      <c r="N61" s="20">
        <v>69</v>
      </c>
      <c r="O61" s="9">
        <v>0.11165048543689321</v>
      </c>
      <c r="P61" s="20">
        <v>206</v>
      </c>
      <c r="Q61" s="9">
        <v>0.33333333333333331</v>
      </c>
    </row>
    <row r="62" spans="4:17" x14ac:dyDescent="0.25">
      <c r="D62" s="8" t="s">
        <v>523</v>
      </c>
      <c r="E62" s="20">
        <v>560</v>
      </c>
      <c r="F62" s="20">
        <v>436</v>
      </c>
      <c r="G62" s="9">
        <v>0.77857142857142858</v>
      </c>
      <c r="H62" s="20">
        <v>319</v>
      </c>
      <c r="I62" s="9">
        <v>0.73165137614678899</v>
      </c>
      <c r="J62" s="20">
        <v>0</v>
      </c>
      <c r="K62" s="9">
        <v>0</v>
      </c>
      <c r="L62" s="20">
        <v>1</v>
      </c>
      <c r="M62" s="9">
        <v>2.2935779816513763E-3</v>
      </c>
      <c r="N62" s="20">
        <v>24</v>
      </c>
      <c r="O62" s="9">
        <v>5.5045871559633031E-2</v>
      </c>
      <c r="P62" s="20">
        <v>85</v>
      </c>
      <c r="Q62" s="9">
        <v>0.19495412844036697</v>
      </c>
    </row>
    <row r="63" spans="4:17" x14ac:dyDescent="0.25">
      <c r="D63" s="8" t="s">
        <v>737</v>
      </c>
      <c r="E63" s="20">
        <v>1056</v>
      </c>
      <c r="F63" s="20">
        <v>662</v>
      </c>
      <c r="G63" s="9">
        <v>0.62689393939393945</v>
      </c>
      <c r="H63" s="20">
        <v>533</v>
      </c>
      <c r="I63" s="9">
        <v>0.80513595166163143</v>
      </c>
      <c r="J63" s="20">
        <v>0</v>
      </c>
      <c r="K63" s="9">
        <v>0</v>
      </c>
      <c r="L63" s="20">
        <v>12</v>
      </c>
      <c r="M63" s="9">
        <v>1.812688821752266E-2</v>
      </c>
      <c r="N63" s="20">
        <v>61</v>
      </c>
      <c r="O63" s="9">
        <v>9.2145015105740177E-2</v>
      </c>
      <c r="P63" s="20">
        <v>306</v>
      </c>
      <c r="Q63" s="9">
        <v>0.46223564954682778</v>
      </c>
    </row>
    <row r="64" spans="4:17" x14ac:dyDescent="0.25">
      <c r="D64" s="6" t="s">
        <v>448</v>
      </c>
      <c r="E64" s="20">
        <v>36977</v>
      </c>
      <c r="F64" s="20">
        <v>26778</v>
      </c>
      <c r="G64" s="9">
        <v>0.72417989561078511</v>
      </c>
      <c r="H64" s="20">
        <v>20186</v>
      </c>
      <c r="I64" s="9">
        <v>0.75382776906415716</v>
      </c>
      <c r="J64" s="20">
        <v>0</v>
      </c>
      <c r="K64" s="9">
        <v>0</v>
      </c>
      <c r="L64" s="20">
        <v>2850</v>
      </c>
      <c r="M64" s="9">
        <v>0.106430652027784</v>
      </c>
      <c r="N64" s="20">
        <v>5497</v>
      </c>
      <c r="O64" s="9">
        <v>0.20528045410411533</v>
      </c>
      <c r="P64" s="20">
        <v>763</v>
      </c>
      <c r="Q64" s="9">
        <v>2.849353947270147E-2</v>
      </c>
    </row>
    <row r="65" spans="4:17" x14ac:dyDescent="0.25">
      <c r="D65" s="7" t="s">
        <v>529</v>
      </c>
      <c r="E65" s="20">
        <v>4192</v>
      </c>
      <c r="F65" s="20">
        <v>3085</v>
      </c>
      <c r="G65" s="9">
        <v>0.73592557251908397</v>
      </c>
      <c r="H65" s="20">
        <v>2479</v>
      </c>
      <c r="I65" s="9">
        <v>0.80356564019448951</v>
      </c>
      <c r="J65" s="20">
        <v>0</v>
      </c>
      <c r="K65" s="9">
        <v>0</v>
      </c>
      <c r="L65" s="20">
        <v>325</v>
      </c>
      <c r="M65" s="9">
        <v>0.1053484602917342</v>
      </c>
      <c r="N65" s="20">
        <v>573</v>
      </c>
      <c r="O65" s="9">
        <v>0.18573743922204214</v>
      </c>
      <c r="P65" s="20">
        <v>124</v>
      </c>
      <c r="Q65" s="9">
        <v>4.0194489465153971E-2</v>
      </c>
    </row>
    <row r="66" spans="4:17" x14ac:dyDescent="0.25">
      <c r="D66" s="8" t="s">
        <v>530</v>
      </c>
      <c r="E66" s="20">
        <v>513</v>
      </c>
      <c r="F66" s="20">
        <v>309</v>
      </c>
      <c r="G66" s="9">
        <v>0.60233918128654973</v>
      </c>
      <c r="H66" s="20">
        <v>224</v>
      </c>
      <c r="I66" s="9">
        <v>0.72491909385113273</v>
      </c>
      <c r="J66" s="20">
        <v>0</v>
      </c>
      <c r="K66" s="9">
        <v>0</v>
      </c>
      <c r="L66" s="20">
        <v>11</v>
      </c>
      <c r="M66" s="9">
        <v>3.5598705501618123E-2</v>
      </c>
      <c r="N66" s="20">
        <v>141</v>
      </c>
      <c r="O66" s="9">
        <v>0.4563106796116505</v>
      </c>
      <c r="P66" s="20">
        <v>41</v>
      </c>
      <c r="Q66" s="9">
        <v>0.13268608414239483</v>
      </c>
    </row>
    <row r="67" spans="4:17" x14ac:dyDescent="0.25">
      <c r="D67" s="8" t="s">
        <v>531</v>
      </c>
      <c r="E67" s="20">
        <v>1845</v>
      </c>
      <c r="F67" s="20">
        <v>1483</v>
      </c>
      <c r="G67" s="9">
        <v>0.8037940379403794</v>
      </c>
      <c r="H67" s="20">
        <v>1273</v>
      </c>
      <c r="I67" s="9">
        <v>0.85839514497639924</v>
      </c>
      <c r="J67" s="20">
        <v>0</v>
      </c>
      <c r="K67" s="9">
        <v>0</v>
      </c>
      <c r="L67" s="20">
        <v>210</v>
      </c>
      <c r="M67" s="9">
        <v>0.14160485502360082</v>
      </c>
      <c r="N67" s="20">
        <v>119</v>
      </c>
      <c r="O67" s="9">
        <v>8.0242751180040456E-2</v>
      </c>
      <c r="P67" s="20">
        <v>3</v>
      </c>
      <c r="Q67" s="9">
        <v>2.0229265003371545E-3</v>
      </c>
    </row>
    <row r="68" spans="4:17" x14ac:dyDescent="0.25">
      <c r="D68" s="8" t="s">
        <v>534</v>
      </c>
      <c r="E68" s="20">
        <v>383</v>
      </c>
      <c r="F68" s="20">
        <v>236</v>
      </c>
      <c r="G68" s="9">
        <v>0.61618798955613574</v>
      </c>
      <c r="H68" s="20">
        <v>166</v>
      </c>
      <c r="I68" s="9">
        <v>0.70338983050847459</v>
      </c>
      <c r="J68" s="20">
        <v>0</v>
      </c>
      <c r="K68" s="9">
        <v>0</v>
      </c>
      <c r="L68" s="20">
        <v>2</v>
      </c>
      <c r="M68" s="9">
        <v>8.4745762711864406E-3</v>
      </c>
      <c r="N68" s="20">
        <v>68</v>
      </c>
      <c r="O68" s="9">
        <v>0.28813559322033899</v>
      </c>
      <c r="P68" s="20">
        <v>66</v>
      </c>
      <c r="Q68" s="9">
        <v>0.27966101694915252</v>
      </c>
    </row>
    <row r="69" spans="4:17" x14ac:dyDescent="0.25">
      <c r="D69" s="8" t="s">
        <v>545</v>
      </c>
      <c r="E69" s="20">
        <v>1451</v>
      </c>
      <c r="F69" s="20">
        <v>1057</v>
      </c>
      <c r="G69" s="9">
        <v>0.72846312887663678</v>
      </c>
      <c r="H69" s="20">
        <v>816</v>
      </c>
      <c r="I69" s="9">
        <v>0.77199621570482502</v>
      </c>
      <c r="J69" s="20">
        <v>0</v>
      </c>
      <c r="K69" s="9">
        <v>0</v>
      </c>
      <c r="L69" s="20">
        <v>102</v>
      </c>
      <c r="M69" s="9">
        <v>9.6499526963103127E-2</v>
      </c>
      <c r="N69" s="20">
        <v>245</v>
      </c>
      <c r="O69" s="9">
        <v>0.23178807947019867</v>
      </c>
      <c r="P69" s="20">
        <v>14</v>
      </c>
      <c r="Q69" s="9">
        <v>1.3245033112582781E-2</v>
      </c>
    </row>
    <row r="70" spans="4:17" x14ac:dyDescent="0.25">
      <c r="D70" s="7" t="s">
        <v>738</v>
      </c>
      <c r="E70" s="20">
        <v>4139</v>
      </c>
      <c r="F70" s="20">
        <v>2874</v>
      </c>
      <c r="G70" s="9">
        <v>0.69437062092292823</v>
      </c>
      <c r="H70" s="20">
        <v>1964</v>
      </c>
      <c r="I70" s="9">
        <v>0.68336812804453728</v>
      </c>
      <c r="J70" s="20">
        <v>0</v>
      </c>
      <c r="K70" s="9">
        <v>0</v>
      </c>
      <c r="L70" s="20">
        <v>431</v>
      </c>
      <c r="M70" s="9">
        <v>0.14996520528879612</v>
      </c>
      <c r="N70" s="20">
        <v>665</v>
      </c>
      <c r="O70" s="9">
        <v>0.2313848295059151</v>
      </c>
      <c r="P70" s="20">
        <v>59</v>
      </c>
      <c r="Q70" s="9">
        <v>2.0528879610299235E-2</v>
      </c>
    </row>
    <row r="71" spans="4:17" x14ac:dyDescent="0.25">
      <c r="D71" s="8" t="s">
        <v>739</v>
      </c>
      <c r="E71" s="20">
        <v>462</v>
      </c>
      <c r="F71" s="20">
        <v>326</v>
      </c>
      <c r="G71" s="9">
        <v>0.7056277056277056</v>
      </c>
      <c r="H71" s="20">
        <v>186</v>
      </c>
      <c r="I71" s="9">
        <v>0.57055214723926384</v>
      </c>
      <c r="J71" s="20">
        <v>0</v>
      </c>
      <c r="K71" s="9">
        <v>0</v>
      </c>
      <c r="L71" s="20">
        <v>15</v>
      </c>
      <c r="M71" s="9">
        <v>4.6012269938650305E-2</v>
      </c>
      <c r="N71" s="20">
        <v>104</v>
      </c>
      <c r="O71" s="9">
        <v>0.31901840490797545</v>
      </c>
      <c r="P71" s="20">
        <v>5</v>
      </c>
      <c r="Q71" s="9">
        <v>1.5337423312883436E-2</v>
      </c>
    </row>
    <row r="72" spans="4:17" x14ac:dyDescent="0.25">
      <c r="D72" s="8" t="s">
        <v>742</v>
      </c>
      <c r="E72" s="20">
        <v>443</v>
      </c>
      <c r="F72" s="20">
        <v>343</v>
      </c>
      <c r="G72" s="9">
        <v>0.77426636568848761</v>
      </c>
      <c r="H72" s="20">
        <v>279</v>
      </c>
      <c r="I72" s="9">
        <v>0.8134110787172012</v>
      </c>
      <c r="J72" s="20">
        <v>0</v>
      </c>
      <c r="K72" s="9">
        <v>0</v>
      </c>
      <c r="L72" s="20">
        <v>71</v>
      </c>
      <c r="M72" s="9">
        <v>0.20699708454810495</v>
      </c>
      <c r="N72" s="20">
        <v>16</v>
      </c>
      <c r="O72" s="9">
        <v>4.6647230320699708E-2</v>
      </c>
      <c r="P72" s="20">
        <v>2</v>
      </c>
      <c r="Q72" s="9">
        <v>5.8309037900874635E-3</v>
      </c>
    </row>
    <row r="73" spans="4:17" x14ac:dyDescent="0.25">
      <c r="D73" s="8" t="s">
        <v>743</v>
      </c>
      <c r="E73" s="20">
        <v>657</v>
      </c>
      <c r="F73" s="20">
        <v>423</v>
      </c>
      <c r="G73" s="9">
        <v>0.64383561643835618</v>
      </c>
      <c r="H73" s="20">
        <v>250</v>
      </c>
      <c r="I73" s="9">
        <v>0.59101654846335694</v>
      </c>
      <c r="J73" s="20">
        <v>0</v>
      </c>
      <c r="K73" s="9">
        <v>0</v>
      </c>
      <c r="L73" s="20">
        <v>78</v>
      </c>
      <c r="M73" s="9">
        <v>0.18439716312056736</v>
      </c>
      <c r="N73" s="20">
        <v>126</v>
      </c>
      <c r="O73" s="9">
        <v>0.2978723404255319</v>
      </c>
      <c r="P73" s="20">
        <v>13</v>
      </c>
      <c r="Q73" s="9">
        <v>3.0732860520094562E-2</v>
      </c>
    </row>
    <row r="74" spans="4:17" x14ac:dyDescent="0.25">
      <c r="D74" s="8" t="s">
        <v>744</v>
      </c>
      <c r="E74" s="20">
        <v>219</v>
      </c>
      <c r="F74" s="20">
        <v>155</v>
      </c>
      <c r="G74" s="9">
        <v>0.70776255707762559</v>
      </c>
      <c r="H74" s="20">
        <v>104</v>
      </c>
      <c r="I74" s="9">
        <v>0.67096774193548392</v>
      </c>
      <c r="J74" s="20">
        <v>0</v>
      </c>
      <c r="K74" s="9">
        <v>0</v>
      </c>
      <c r="L74" s="20">
        <v>24</v>
      </c>
      <c r="M74" s="9">
        <v>0.15483870967741936</v>
      </c>
      <c r="N74" s="20">
        <v>33</v>
      </c>
      <c r="O74" s="9">
        <v>0.2129032258064516</v>
      </c>
      <c r="P74" s="20">
        <v>1</v>
      </c>
      <c r="Q74" s="9">
        <v>6.4516129032258064E-3</v>
      </c>
    </row>
    <row r="75" spans="4:17" x14ac:dyDescent="0.25">
      <c r="D75" s="8" t="s">
        <v>747</v>
      </c>
      <c r="E75" s="20">
        <v>707</v>
      </c>
      <c r="F75" s="20">
        <v>442</v>
      </c>
      <c r="G75" s="9">
        <v>0.62517680339462522</v>
      </c>
      <c r="H75" s="20">
        <v>292</v>
      </c>
      <c r="I75" s="9">
        <v>0.66063348416289591</v>
      </c>
      <c r="J75" s="20">
        <v>0</v>
      </c>
      <c r="K75" s="9">
        <v>0</v>
      </c>
      <c r="L75" s="20">
        <v>54</v>
      </c>
      <c r="M75" s="9">
        <v>0.12217194570135746</v>
      </c>
      <c r="N75" s="20">
        <v>154</v>
      </c>
      <c r="O75" s="9">
        <v>0.34841628959276016</v>
      </c>
      <c r="P75" s="20">
        <v>32</v>
      </c>
      <c r="Q75" s="9">
        <v>7.2398190045248875E-2</v>
      </c>
    </row>
    <row r="76" spans="4:17" x14ac:dyDescent="0.25">
      <c r="D76" s="8" t="s">
        <v>748</v>
      </c>
      <c r="E76" s="20">
        <v>1177</v>
      </c>
      <c r="F76" s="20">
        <v>895</v>
      </c>
      <c r="G76" s="9">
        <v>0.76040781648258282</v>
      </c>
      <c r="H76" s="20">
        <v>649</v>
      </c>
      <c r="I76" s="9">
        <v>0.72513966480446923</v>
      </c>
      <c r="J76" s="20">
        <v>0</v>
      </c>
      <c r="K76" s="9">
        <v>0</v>
      </c>
      <c r="L76" s="20">
        <v>40</v>
      </c>
      <c r="M76" s="9">
        <v>4.4692737430167599E-2</v>
      </c>
      <c r="N76" s="20">
        <v>212</v>
      </c>
      <c r="O76" s="9">
        <v>0.23687150837988827</v>
      </c>
      <c r="P76" s="20">
        <v>2</v>
      </c>
      <c r="Q76" s="9">
        <v>2.2346368715083797E-3</v>
      </c>
    </row>
    <row r="77" spans="4:17" x14ac:dyDescent="0.25">
      <c r="D77" s="8" t="s">
        <v>749</v>
      </c>
      <c r="E77" s="20">
        <v>474</v>
      </c>
      <c r="F77" s="20">
        <v>290</v>
      </c>
      <c r="G77" s="9">
        <v>0.61181434599156115</v>
      </c>
      <c r="H77" s="20">
        <v>204</v>
      </c>
      <c r="I77" s="9">
        <v>0.70344827586206893</v>
      </c>
      <c r="J77" s="20">
        <v>0</v>
      </c>
      <c r="K77" s="9">
        <v>0</v>
      </c>
      <c r="L77" s="20">
        <v>149</v>
      </c>
      <c r="M77" s="9">
        <v>0.51379310344827589</v>
      </c>
      <c r="N77" s="20">
        <v>20</v>
      </c>
      <c r="O77" s="9">
        <v>6.8965517241379309E-2</v>
      </c>
      <c r="P77" s="20">
        <v>4</v>
      </c>
      <c r="Q77" s="9">
        <v>1.3793103448275862E-2</v>
      </c>
    </row>
    <row r="78" spans="4:17" x14ac:dyDescent="0.25">
      <c r="D78" s="7" t="s">
        <v>527</v>
      </c>
      <c r="E78" s="20">
        <v>4948</v>
      </c>
      <c r="F78" s="20">
        <v>3223</v>
      </c>
      <c r="G78" s="9">
        <v>0.65137429264349234</v>
      </c>
      <c r="H78" s="20">
        <v>2329</v>
      </c>
      <c r="I78" s="9">
        <v>0.72261867825007753</v>
      </c>
      <c r="J78" s="20">
        <v>0</v>
      </c>
      <c r="K78" s="9">
        <v>0</v>
      </c>
      <c r="L78" s="20">
        <v>688</v>
      </c>
      <c r="M78" s="9">
        <v>0.21346571517219981</v>
      </c>
      <c r="N78" s="20">
        <v>793</v>
      </c>
      <c r="O78" s="9">
        <v>0.24604405833074774</v>
      </c>
      <c r="P78" s="20">
        <v>111</v>
      </c>
      <c r="Q78" s="9">
        <v>3.4439962767607822E-2</v>
      </c>
    </row>
    <row r="79" spans="4:17" x14ac:dyDescent="0.25">
      <c r="D79" s="8" t="s">
        <v>528</v>
      </c>
      <c r="E79" s="20">
        <v>655</v>
      </c>
      <c r="F79" s="20">
        <v>381</v>
      </c>
      <c r="G79" s="9">
        <v>0.58167938931297714</v>
      </c>
      <c r="H79" s="20">
        <v>261</v>
      </c>
      <c r="I79" s="9">
        <v>0.68503937007874016</v>
      </c>
      <c r="J79" s="20">
        <v>0</v>
      </c>
      <c r="K79" s="9">
        <v>0</v>
      </c>
      <c r="L79" s="20">
        <v>70</v>
      </c>
      <c r="M79" s="9">
        <v>0.18372703412073491</v>
      </c>
      <c r="N79" s="20">
        <v>176</v>
      </c>
      <c r="O79" s="9">
        <v>0.46194225721784776</v>
      </c>
      <c r="P79" s="20">
        <v>10</v>
      </c>
      <c r="Q79" s="9">
        <v>2.6246719160104987E-2</v>
      </c>
    </row>
    <row r="80" spans="4:17" x14ac:dyDescent="0.25">
      <c r="D80" s="8" t="s">
        <v>539</v>
      </c>
      <c r="E80" s="20">
        <v>665</v>
      </c>
      <c r="F80" s="20">
        <v>458</v>
      </c>
      <c r="G80" s="9">
        <v>0.68872180451127818</v>
      </c>
      <c r="H80" s="20">
        <v>292</v>
      </c>
      <c r="I80" s="9">
        <v>0.63755458515283847</v>
      </c>
      <c r="J80" s="20">
        <v>0</v>
      </c>
      <c r="K80" s="9">
        <v>0</v>
      </c>
      <c r="L80" s="20">
        <v>83</v>
      </c>
      <c r="M80" s="9">
        <v>0.18122270742358079</v>
      </c>
      <c r="N80" s="20">
        <v>103</v>
      </c>
      <c r="O80" s="9">
        <v>0.22489082969432314</v>
      </c>
      <c r="P80" s="20">
        <v>1</v>
      </c>
      <c r="Q80" s="9">
        <v>2.1834061135371178E-3</v>
      </c>
    </row>
    <row r="81" spans="4:17" x14ac:dyDescent="0.25">
      <c r="D81" s="8" t="s">
        <v>540</v>
      </c>
      <c r="E81" s="20">
        <v>725</v>
      </c>
      <c r="F81" s="20">
        <v>331</v>
      </c>
      <c r="G81" s="9">
        <v>0.45655172413793105</v>
      </c>
      <c r="H81" s="20">
        <v>240</v>
      </c>
      <c r="I81" s="9">
        <v>0.7250755287009063</v>
      </c>
      <c r="J81" s="20">
        <v>0</v>
      </c>
      <c r="K81" s="9">
        <v>0</v>
      </c>
      <c r="L81" s="20">
        <v>304</v>
      </c>
      <c r="M81" s="9">
        <v>0.91842900302114805</v>
      </c>
      <c r="N81" s="20">
        <v>42</v>
      </c>
      <c r="O81" s="9">
        <v>0.12688821752265861</v>
      </c>
      <c r="P81" s="20">
        <v>32</v>
      </c>
      <c r="Q81" s="9">
        <v>9.6676737160120846E-2</v>
      </c>
    </row>
    <row r="82" spans="4:17" x14ac:dyDescent="0.25">
      <c r="D82" s="8" t="s">
        <v>542</v>
      </c>
      <c r="E82" s="20">
        <v>1674</v>
      </c>
      <c r="F82" s="20">
        <v>1243</v>
      </c>
      <c r="G82" s="9">
        <v>0.74253285543608127</v>
      </c>
      <c r="H82" s="20">
        <v>960</v>
      </c>
      <c r="I82" s="9">
        <v>0.77232502011263071</v>
      </c>
      <c r="J82" s="20">
        <v>0</v>
      </c>
      <c r="K82" s="9">
        <v>0</v>
      </c>
      <c r="L82" s="20">
        <v>174</v>
      </c>
      <c r="M82" s="9">
        <v>0.13998390989541432</v>
      </c>
      <c r="N82" s="20">
        <v>191</v>
      </c>
      <c r="O82" s="9">
        <v>0.15366049879324215</v>
      </c>
      <c r="P82" s="20">
        <v>21</v>
      </c>
      <c r="Q82" s="9">
        <v>1.6894609814963796E-2</v>
      </c>
    </row>
    <row r="83" spans="4:17" x14ac:dyDescent="0.25">
      <c r="D83" s="8" t="s">
        <v>552</v>
      </c>
      <c r="E83" s="20">
        <v>1229</v>
      </c>
      <c r="F83" s="20">
        <v>810</v>
      </c>
      <c r="G83" s="9">
        <v>0.65907241659886084</v>
      </c>
      <c r="H83" s="20">
        <v>576</v>
      </c>
      <c r="I83" s="9">
        <v>0.71111111111111114</v>
      </c>
      <c r="J83" s="20">
        <v>0</v>
      </c>
      <c r="K83" s="9">
        <v>0</v>
      </c>
      <c r="L83" s="20">
        <v>57</v>
      </c>
      <c r="M83" s="9">
        <v>7.0370370370370375E-2</v>
      </c>
      <c r="N83" s="20">
        <v>281</v>
      </c>
      <c r="O83" s="9">
        <v>0.3469135802469136</v>
      </c>
      <c r="P83" s="20">
        <v>47</v>
      </c>
      <c r="Q83" s="9">
        <v>5.802469135802469E-2</v>
      </c>
    </row>
    <row r="84" spans="4:17" x14ac:dyDescent="0.25">
      <c r="D84" s="7" t="s">
        <v>532</v>
      </c>
      <c r="E84" s="20">
        <v>5885</v>
      </c>
      <c r="F84" s="20">
        <v>4353</v>
      </c>
      <c r="G84" s="9">
        <v>0.73967714528462192</v>
      </c>
      <c r="H84" s="20">
        <v>3370</v>
      </c>
      <c r="I84" s="9">
        <v>0.77417872731449577</v>
      </c>
      <c r="J84" s="20">
        <v>0</v>
      </c>
      <c r="K84" s="9">
        <v>0</v>
      </c>
      <c r="L84" s="20">
        <v>365</v>
      </c>
      <c r="M84" s="9">
        <v>8.3850218240294053E-2</v>
      </c>
      <c r="N84" s="20">
        <v>872</v>
      </c>
      <c r="O84" s="9">
        <v>0.20032161727544223</v>
      </c>
      <c r="P84" s="20">
        <v>82</v>
      </c>
      <c r="Q84" s="9">
        <v>1.8837583275901678E-2</v>
      </c>
    </row>
    <row r="85" spans="4:17" x14ac:dyDescent="0.25">
      <c r="D85" s="8" t="s">
        <v>533</v>
      </c>
      <c r="E85" s="20">
        <v>408</v>
      </c>
      <c r="F85" s="20">
        <v>306</v>
      </c>
      <c r="G85" s="9">
        <v>0.75</v>
      </c>
      <c r="H85" s="20">
        <v>205</v>
      </c>
      <c r="I85" s="9">
        <v>0.66993464052287577</v>
      </c>
      <c r="J85" s="20">
        <v>0</v>
      </c>
      <c r="K85" s="9">
        <v>0</v>
      </c>
      <c r="L85" s="20">
        <v>37</v>
      </c>
      <c r="M85" s="9">
        <v>0.12091503267973856</v>
      </c>
      <c r="N85" s="20">
        <v>40</v>
      </c>
      <c r="O85" s="9">
        <v>0.13071895424836602</v>
      </c>
      <c r="P85" s="20">
        <v>8</v>
      </c>
      <c r="Q85" s="9">
        <v>2.6143790849673203E-2</v>
      </c>
    </row>
    <row r="86" spans="4:17" x14ac:dyDescent="0.25">
      <c r="D86" s="8" t="s">
        <v>717</v>
      </c>
      <c r="E86" s="20">
        <v>1121</v>
      </c>
      <c r="F86" s="20">
        <v>766</v>
      </c>
      <c r="G86" s="9">
        <v>0.68331846565566456</v>
      </c>
      <c r="H86" s="20">
        <v>569</v>
      </c>
      <c r="I86" s="9">
        <v>0.74281984334203655</v>
      </c>
      <c r="J86" s="20">
        <v>0</v>
      </c>
      <c r="K86" s="9">
        <v>0</v>
      </c>
      <c r="L86" s="20">
        <v>9</v>
      </c>
      <c r="M86" s="9">
        <v>1.1749347258485639E-2</v>
      </c>
      <c r="N86" s="20">
        <v>321</v>
      </c>
      <c r="O86" s="9">
        <v>0.41906005221932113</v>
      </c>
      <c r="P86" s="20">
        <v>1</v>
      </c>
      <c r="Q86" s="9">
        <v>1.3054830287206266E-3</v>
      </c>
    </row>
    <row r="87" spans="4:17" x14ac:dyDescent="0.25">
      <c r="D87" s="8" t="s">
        <v>541</v>
      </c>
      <c r="E87" s="20">
        <v>1087</v>
      </c>
      <c r="F87" s="20">
        <v>847</v>
      </c>
      <c r="G87" s="9">
        <v>0.77920883164673416</v>
      </c>
      <c r="H87" s="20">
        <v>690</v>
      </c>
      <c r="I87" s="9">
        <v>0.81463990554899646</v>
      </c>
      <c r="J87" s="20">
        <v>0</v>
      </c>
      <c r="K87" s="9">
        <v>0</v>
      </c>
      <c r="L87" s="20">
        <v>3</v>
      </c>
      <c r="M87" s="9">
        <v>3.5419126328217238E-3</v>
      </c>
      <c r="N87" s="20">
        <v>196</v>
      </c>
      <c r="O87" s="9">
        <v>0.23140495867768596</v>
      </c>
      <c r="P87" s="20">
        <v>10</v>
      </c>
      <c r="Q87" s="9">
        <v>1.1806375442739079E-2</v>
      </c>
    </row>
    <row r="88" spans="4:17" x14ac:dyDescent="0.25">
      <c r="D88" s="8" t="s">
        <v>543</v>
      </c>
      <c r="E88" s="20">
        <v>1248</v>
      </c>
      <c r="F88" s="20">
        <v>959</v>
      </c>
      <c r="G88" s="9">
        <v>0.76842948717948723</v>
      </c>
      <c r="H88" s="20">
        <v>794</v>
      </c>
      <c r="I88" s="9">
        <v>0.82794577685088633</v>
      </c>
      <c r="J88" s="20">
        <v>0</v>
      </c>
      <c r="K88" s="9">
        <v>0</v>
      </c>
      <c r="L88" s="20">
        <v>193</v>
      </c>
      <c r="M88" s="9">
        <v>0.20125130344108447</v>
      </c>
      <c r="N88" s="20">
        <v>55</v>
      </c>
      <c r="O88" s="9">
        <v>5.7351407716371219E-2</v>
      </c>
      <c r="P88" s="20">
        <v>18</v>
      </c>
      <c r="Q88" s="9">
        <v>1.8769551616266946E-2</v>
      </c>
    </row>
    <row r="89" spans="4:17" x14ac:dyDescent="0.25">
      <c r="D89" s="8" t="s">
        <v>544</v>
      </c>
      <c r="E89" s="20">
        <v>1177</v>
      </c>
      <c r="F89" s="20">
        <v>869</v>
      </c>
      <c r="G89" s="9">
        <v>0.73831775700934577</v>
      </c>
      <c r="H89" s="20">
        <v>689</v>
      </c>
      <c r="I89" s="9">
        <v>0.79286536248561568</v>
      </c>
      <c r="J89" s="20">
        <v>0</v>
      </c>
      <c r="K89" s="9">
        <v>0</v>
      </c>
      <c r="L89" s="20">
        <v>39</v>
      </c>
      <c r="M89" s="9">
        <v>4.4879171461449943E-2</v>
      </c>
      <c r="N89" s="20">
        <v>138</v>
      </c>
      <c r="O89" s="9">
        <v>0.15880322209436135</v>
      </c>
      <c r="P89" s="20">
        <v>33</v>
      </c>
      <c r="Q89" s="9">
        <v>3.7974683544303799E-2</v>
      </c>
    </row>
    <row r="90" spans="4:17" x14ac:dyDescent="0.25">
      <c r="D90" s="8" t="s">
        <v>554</v>
      </c>
      <c r="E90" s="20">
        <v>844</v>
      </c>
      <c r="F90" s="20">
        <v>606</v>
      </c>
      <c r="G90" s="9">
        <v>0.71800947867298581</v>
      </c>
      <c r="H90" s="20">
        <v>423</v>
      </c>
      <c r="I90" s="9">
        <v>0.69801980198019797</v>
      </c>
      <c r="J90" s="20">
        <v>0</v>
      </c>
      <c r="K90" s="9">
        <v>0</v>
      </c>
      <c r="L90" s="20">
        <v>84</v>
      </c>
      <c r="M90" s="9">
        <v>0.13861386138613863</v>
      </c>
      <c r="N90" s="20">
        <v>122</v>
      </c>
      <c r="O90" s="9">
        <v>0.20132013201320131</v>
      </c>
      <c r="P90" s="20">
        <v>12</v>
      </c>
      <c r="Q90" s="9">
        <v>1.9801980198019802E-2</v>
      </c>
    </row>
    <row r="91" spans="4:17" x14ac:dyDescent="0.25">
      <c r="D91" s="7" t="s">
        <v>535</v>
      </c>
      <c r="E91" s="20">
        <v>7432</v>
      </c>
      <c r="F91" s="20">
        <v>5746</v>
      </c>
      <c r="G91" s="9">
        <v>0.77314316469321853</v>
      </c>
      <c r="H91" s="20">
        <v>4494</v>
      </c>
      <c r="I91" s="9">
        <v>0.78210929342151059</v>
      </c>
      <c r="J91" s="20">
        <v>0</v>
      </c>
      <c r="K91" s="9">
        <v>0</v>
      </c>
      <c r="L91" s="20">
        <v>287</v>
      </c>
      <c r="M91" s="9">
        <v>4.9947789766794294E-2</v>
      </c>
      <c r="N91" s="20">
        <v>1081</v>
      </c>
      <c r="O91" s="9">
        <v>0.18813087365123565</v>
      </c>
      <c r="P91" s="20">
        <v>118</v>
      </c>
      <c r="Q91" s="9">
        <v>2.0536025060911938E-2</v>
      </c>
    </row>
    <row r="92" spans="4:17" x14ac:dyDescent="0.25">
      <c r="D92" s="8" t="s">
        <v>536</v>
      </c>
      <c r="E92" s="20">
        <v>802</v>
      </c>
      <c r="F92" s="20">
        <v>580</v>
      </c>
      <c r="G92" s="9">
        <v>0.72319201995012472</v>
      </c>
      <c r="H92" s="20">
        <v>456</v>
      </c>
      <c r="I92" s="9">
        <v>0.78620689655172415</v>
      </c>
      <c r="J92" s="20">
        <v>0</v>
      </c>
      <c r="K92" s="9">
        <v>0</v>
      </c>
      <c r="L92" s="20">
        <v>22</v>
      </c>
      <c r="M92" s="9">
        <v>3.793103448275862E-2</v>
      </c>
      <c r="N92" s="20">
        <v>152</v>
      </c>
      <c r="O92" s="9">
        <v>0.2620689655172414</v>
      </c>
      <c r="P92" s="20">
        <v>27</v>
      </c>
      <c r="Q92" s="9">
        <v>4.6551724137931037E-2</v>
      </c>
    </row>
    <row r="93" spans="4:17" x14ac:dyDescent="0.25">
      <c r="D93" s="8" t="s">
        <v>718</v>
      </c>
      <c r="E93" s="20">
        <v>1370</v>
      </c>
      <c r="F93" s="20">
        <v>1082</v>
      </c>
      <c r="G93" s="9">
        <v>0.78978102189781019</v>
      </c>
      <c r="H93" s="20">
        <v>817</v>
      </c>
      <c r="I93" s="9">
        <v>0.75508317929759705</v>
      </c>
      <c r="J93" s="20">
        <v>0</v>
      </c>
      <c r="K93" s="9">
        <v>0</v>
      </c>
      <c r="L93" s="20">
        <v>22</v>
      </c>
      <c r="M93" s="9">
        <v>2.0332717190388171E-2</v>
      </c>
      <c r="N93" s="20">
        <v>214</v>
      </c>
      <c r="O93" s="9">
        <v>0.1977818853974122</v>
      </c>
      <c r="P93" s="20">
        <v>9</v>
      </c>
      <c r="Q93" s="9">
        <v>8.3179297597042508E-3</v>
      </c>
    </row>
    <row r="94" spans="4:17" x14ac:dyDescent="0.25">
      <c r="D94" s="8" t="s">
        <v>546</v>
      </c>
      <c r="E94" s="20">
        <v>384</v>
      </c>
      <c r="F94" s="20">
        <v>204</v>
      </c>
      <c r="G94" s="9">
        <v>0.53125</v>
      </c>
      <c r="H94" s="20">
        <v>132</v>
      </c>
      <c r="I94" s="9">
        <v>0.6470588235294118</v>
      </c>
      <c r="J94" s="20">
        <v>0</v>
      </c>
      <c r="K94" s="9">
        <v>0</v>
      </c>
      <c r="L94" s="20">
        <v>15</v>
      </c>
      <c r="M94" s="9">
        <v>7.3529411764705885E-2</v>
      </c>
      <c r="N94" s="20">
        <v>146</v>
      </c>
      <c r="O94" s="9">
        <v>0.71568627450980393</v>
      </c>
      <c r="P94" s="20">
        <v>1</v>
      </c>
      <c r="Q94" s="9">
        <v>4.9019607843137254E-3</v>
      </c>
    </row>
    <row r="95" spans="4:17" x14ac:dyDescent="0.25">
      <c r="D95" s="8" t="s">
        <v>550</v>
      </c>
      <c r="E95" s="20">
        <v>657</v>
      </c>
      <c r="F95" s="20">
        <v>476</v>
      </c>
      <c r="G95" s="9">
        <v>0.72450532724505323</v>
      </c>
      <c r="H95" s="20">
        <v>337</v>
      </c>
      <c r="I95" s="9">
        <v>0.70798319327731096</v>
      </c>
      <c r="J95" s="20">
        <v>0</v>
      </c>
      <c r="K95" s="9">
        <v>0</v>
      </c>
      <c r="L95" s="20">
        <v>17</v>
      </c>
      <c r="M95" s="9">
        <v>3.5714285714285712E-2</v>
      </c>
      <c r="N95" s="20">
        <v>127</v>
      </c>
      <c r="O95" s="9">
        <v>0.26680672268907563</v>
      </c>
      <c r="P95" s="20">
        <v>11</v>
      </c>
      <c r="Q95" s="9">
        <v>2.3109243697478993E-2</v>
      </c>
    </row>
    <row r="96" spans="4:17" x14ac:dyDescent="0.25">
      <c r="D96" s="8" t="s">
        <v>551</v>
      </c>
      <c r="E96" s="20">
        <v>2617</v>
      </c>
      <c r="F96" s="20">
        <v>2086</v>
      </c>
      <c r="G96" s="9">
        <v>0.79709591134887281</v>
      </c>
      <c r="H96" s="20">
        <v>1590</v>
      </c>
      <c r="I96" s="9">
        <v>0.76222435282837964</v>
      </c>
      <c r="J96" s="20">
        <v>0</v>
      </c>
      <c r="K96" s="9">
        <v>0</v>
      </c>
      <c r="L96" s="20">
        <v>138</v>
      </c>
      <c r="M96" s="9">
        <v>6.6155321188878236E-2</v>
      </c>
      <c r="N96" s="20">
        <v>271</v>
      </c>
      <c r="O96" s="9">
        <v>0.12991371045062319</v>
      </c>
      <c r="P96" s="20">
        <v>56</v>
      </c>
      <c r="Q96" s="9">
        <v>2.6845637583892617E-2</v>
      </c>
    </row>
    <row r="97" spans="4:17" x14ac:dyDescent="0.25">
      <c r="D97" s="8" t="s">
        <v>553</v>
      </c>
      <c r="E97" s="20">
        <v>1602</v>
      </c>
      <c r="F97" s="20">
        <v>1318</v>
      </c>
      <c r="G97" s="9">
        <v>0.82272159800249689</v>
      </c>
      <c r="H97" s="20">
        <v>1162</v>
      </c>
      <c r="I97" s="9">
        <v>0.88163884673748105</v>
      </c>
      <c r="J97" s="20">
        <v>0</v>
      </c>
      <c r="K97" s="9">
        <v>0</v>
      </c>
      <c r="L97" s="20">
        <v>73</v>
      </c>
      <c r="M97" s="9">
        <v>5.5386949924127467E-2</v>
      </c>
      <c r="N97" s="20">
        <v>171</v>
      </c>
      <c r="O97" s="9">
        <v>0.12974203338391502</v>
      </c>
      <c r="P97" s="20">
        <v>14</v>
      </c>
      <c r="Q97" s="9">
        <v>1.0622154779969651E-2</v>
      </c>
    </row>
    <row r="98" spans="4:17" x14ac:dyDescent="0.25">
      <c r="D98" s="7" t="s">
        <v>740</v>
      </c>
      <c r="E98" s="20">
        <v>2876</v>
      </c>
      <c r="F98" s="20">
        <v>1926</v>
      </c>
      <c r="G98" s="9">
        <v>0.66968011126564675</v>
      </c>
      <c r="H98" s="20">
        <v>1236</v>
      </c>
      <c r="I98" s="9">
        <v>0.64174454828660432</v>
      </c>
      <c r="J98" s="20">
        <v>0</v>
      </c>
      <c r="K98" s="9">
        <v>0</v>
      </c>
      <c r="L98" s="20">
        <v>420</v>
      </c>
      <c r="M98" s="9">
        <v>0.21806853582554517</v>
      </c>
      <c r="N98" s="20">
        <v>423</v>
      </c>
      <c r="O98" s="9">
        <v>0.21962616822429906</v>
      </c>
      <c r="P98" s="20">
        <v>16</v>
      </c>
      <c r="Q98" s="9">
        <v>8.3073727933541015E-3</v>
      </c>
    </row>
    <row r="99" spans="4:17" x14ac:dyDescent="0.25">
      <c r="D99" s="8" t="s">
        <v>741</v>
      </c>
      <c r="E99" s="20">
        <v>435</v>
      </c>
      <c r="F99" s="20">
        <v>268</v>
      </c>
      <c r="G99" s="9">
        <v>0.61609195402298855</v>
      </c>
      <c r="H99" s="20">
        <v>150</v>
      </c>
      <c r="I99" s="9">
        <v>0.55970149253731338</v>
      </c>
      <c r="J99" s="20">
        <v>0</v>
      </c>
      <c r="K99" s="9">
        <v>0</v>
      </c>
      <c r="L99" s="20">
        <v>136</v>
      </c>
      <c r="M99" s="9">
        <v>0.5074626865671642</v>
      </c>
      <c r="N99" s="20">
        <v>23</v>
      </c>
      <c r="O99" s="9">
        <v>8.5820895522388058E-2</v>
      </c>
      <c r="P99" s="20">
        <v>0</v>
      </c>
      <c r="Q99" s="9">
        <v>0</v>
      </c>
    </row>
    <row r="100" spans="4:17" x14ac:dyDescent="0.25">
      <c r="D100" s="8" t="s">
        <v>745</v>
      </c>
      <c r="E100" s="20">
        <v>1341</v>
      </c>
      <c r="F100" s="20">
        <v>907</v>
      </c>
      <c r="G100" s="9">
        <v>0.6763609246830723</v>
      </c>
      <c r="H100" s="20">
        <v>589</v>
      </c>
      <c r="I100" s="9">
        <v>0.64939360529217205</v>
      </c>
      <c r="J100" s="20">
        <v>0</v>
      </c>
      <c r="K100" s="9">
        <v>0</v>
      </c>
      <c r="L100" s="20">
        <v>122</v>
      </c>
      <c r="M100" s="9">
        <v>0.13450937155457551</v>
      </c>
      <c r="N100" s="20">
        <v>252</v>
      </c>
      <c r="O100" s="9">
        <v>0.27783902976846747</v>
      </c>
      <c r="P100" s="20">
        <v>14</v>
      </c>
      <c r="Q100" s="9">
        <v>1.5435501653803748E-2</v>
      </c>
    </row>
    <row r="101" spans="4:17" x14ac:dyDescent="0.25">
      <c r="D101" s="8" t="s">
        <v>746</v>
      </c>
      <c r="E101" s="20">
        <v>1100</v>
      </c>
      <c r="F101" s="20">
        <v>751</v>
      </c>
      <c r="G101" s="9">
        <v>0.68272727272727274</v>
      </c>
      <c r="H101" s="20">
        <v>497</v>
      </c>
      <c r="I101" s="9">
        <v>0.66178428761651131</v>
      </c>
      <c r="J101" s="20">
        <v>0</v>
      </c>
      <c r="K101" s="9">
        <v>0</v>
      </c>
      <c r="L101" s="20">
        <v>162</v>
      </c>
      <c r="M101" s="9">
        <v>0.21571238348868177</v>
      </c>
      <c r="N101" s="20">
        <v>148</v>
      </c>
      <c r="O101" s="9">
        <v>0.19707057256990679</v>
      </c>
      <c r="P101" s="20">
        <v>2</v>
      </c>
      <c r="Q101" s="9">
        <v>2.6631158455392811E-3</v>
      </c>
    </row>
    <row r="102" spans="4:17" x14ac:dyDescent="0.25">
      <c r="D102" s="7" t="s">
        <v>537</v>
      </c>
      <c r="E102" s="20">
        <v>3899</v>
      </c>
      <c r="F102" s="20">
        <v>2771</v>
      </c>
      <c r="G102" s="9">
        <v>0.71069505001282385</v>
      </c>
      <c r="H102" s="20">
        <v>2056</v>
      </c>
      <c r="I102" s="9">
        <v>0.74197040779501988</v>
      </c>
      <c r="J102" s="20">
        <v>0</v>
      </c>
      <c r="K102" s="9">
        <v>0</v>
      </c>
      <c r="L102" s="20">
        <v>192</v>
      </c>
      <c r="M102" s="9">
        <v>6.9289065319379284E-2</v>
      </c>
      <c r="N102" s="20">
        <v>604</v>
      </c>
      <c r="O102" s="9">
        <v>0.217971851317214</v>
      </c>
      <c r="P102" s="20">
        <v>154</v>
      </c>
      <c r="Q102" s="9">
        <v>5.5575604474918799E-2</v>
      </c>
    </row>
    <row r="103" spans="4:17" x14ac:dyDescent="0.25">
      <c r="D103" s="8" t="s">
        <v>538</v>
      </c>
      <c r="E103" s="20">
        <v>813</v>
      </c>
      <c r="F103" s="20">
        <v>551</v>
      </c>
      <c r="G103" s="9">
        <v>0.67773677736777371</v>
      </c>
      <c r="H103" s="20">
        <v>426</v>
      </c>
      <c r="I103" s="9">
        <v>0.77313974591651546</v>
      </c>
      <c r="J103" s="20">
        <v>0</v>
      </c>
      <c r="K103" s="9">
        <v>0</v>
      </c>
      <c r="L103" s="20">
        <v>21</v>
      </c>
      <c r="M103" s="9">
        <v>3.8112522686025406E-2</v>
      </c>
      <c r="N103" s="20">
        <v>134</v>
      </c>
      <c r="O103" s="9">
        <v>0.24319419237749546</v>
      </c>
      <c r="P103" s="20">
        <v>80</v>
      </c>
      <c r="Q103" s="9">
        <v>0.14519056261343014</v>
      </c>
    </row>
    <row r="104" spans="4:17" x14ac:dyDescent="0.25">
      <c r="D104" s="8" t="s">
        <v>548</v>
      </c>
      <c r="E104" s="20">
        <v>187</v>
      </c>
      <c r="F104" s="20">
        <v>67</v>
      </c>
      <c r="G104" s="9">
        <v>0.35828877005347592</v>
      </c>
      <c r="H104" s="20">
        <v>45</v>
      </c>
      <c r="I104" s="9">
        <v>0.67164179104477617</v>
      </c>
      <c r="J104" s="20">
        <v>0</v>
      </c>
      <c r="K104" s="9">
        <v>0</v>
      </c>
      <c r="L104" s="20">
        <v>20</v>
      </c>
      <c r="M104" s="9">
        <v>0.29850746268656714</v>
      </c>
      <c r="N104" s="20">
        <v>64</v>
      </c>
      <c r="O104" s="9">
        <v>0.95522388059701491</v>
      </c>
      <c r="P104" s="20">
        <v>13</v>
      </c>
      <c r="Q104" s="9">
        <v>0.19402985074626866</v>
      </c>
    </row>
    <row r="105" spans="4:17" x14ac:dyDescent="0.25">
      <c r="D105" s="8" t="s">
        <v>555</v>
      </c>
      <c r="E105" s="20">
        <v>1612</v>
      </c>
      <c r="F105" s="20">
        <v>1259</v>
      </c>
      <c r="G105" s="9">
        <v>0.78101736972704716</v>
      </c>
      <c r="H105" s="20">
        <v>960</v>
      </c>
      <c r="I105" s="9">
        <v>0.76250992851469424</v>
      </c>
      <c r="J105" s="20">
        <v>0</v>
      </c>
      <c r="K105" s="9">
        <v>0</v>
      </c>
      <c r="L105" s="20">
        <v>68</v>
      </c>
      <c r="M105" s="9">
        <v>5.4011119936457505E-2</v>
      </c>
      <c r="N105" s="20">
        <v>180</v>
      </c>
      <c r="O105" s="9">
        <v>0.14297061159650518</v>
      </c>
      <c r="P105" s="20">
        <v>19</v>
      </c>
      <c r="Q105" s="9">
        <v>1.5091342335186657E-2</v>
      </c>
    </row>
    <row r="106" spans="4:17" x14ac:dyDescent="0.25">
      <c r="D106" s="8" t="s">
        <v>556</v>
      </c>
      <c r="E106" s="20">
        <v>815</v>
      </c>
      <c r="F106" s="20">
        <v>562</v>
      </c>
      <c r="G106" s="9">
        <v>0.68957055214723928</v>
      </c>
      <c r="H106" s="20">
        <v>393</v>
      </c>
      <c r="I106" s="9">
        <v>0.69928825622775803</v>
      </c>
      <c r="J106" s="20">
        <v>0</v>
      </c>
      <c r="K106" s="9">
        <v>0</v>
      </c>
      <c r="L106" s="20">
        <v>77</v>
      </c>
      <c r="M106" s="9">
        <v>0.13701067615658363</v>
      </c>
      <c r="N106" s="20">
        <v>135</v>
      </c>
      <c r="O106" s="9">
        <v>0.2402135231316726</v>
      </c>
      <c r="P106" s="20">
        <v>19</v>
      </c>
      <c r="Q106" s="9">
        <v>3.3807829181494664E-2</v>
      </c>
    </row>
    <row r="107" spans="4:17" x14ac:dyDescent="0.25">
      <c r="D107" s="8" t="s">
        <v>557</v>
      </c>
      <c r="E107" s="20">
        <v>472</v>
      </c>
      <c r="F107" s="20">
        <v>332</v>
      </c>
      <c r="G107" s="9">
        <v>0.70338983050847459</v>
      </c>
      <c r="H107" s="20">
        <v>232</v>
      </c>
      <c r="I107" s="9">
        <v>0.6987951807228916</v>
      </c>
      <c r="J107" s="20">
        <v>0</v>
      </c>
      <c r="K107" s="9">
        <v>0</v>
      </c>
      <c r="L107" s="20">
        <v>6</v>
      </c>
      <c r="M107" s="9">
        <v>1.8072289156626505E-2</v>
      </c>
      <c r="N107" s="20">
        <v>91</v>
      </c>
      <c r="O107" s="9">
        <v>0.2740963855421687</v>
      </c>
      <c r="P107" s="20">
        <v>23</v>
      </c>
      <c r="Q107" s="9">
        <v>6.9277108433734941E-2</v>
      </c>
    </row>
    <row r="108" spans="4:17" x14ac:dyDescent="0.25">
      <c r="D108" s="7" t="s">
        <v>449</v>
      </c>
      <c r="E108" s="20">
        <v>3606</v>
      </c>
      <c r="F108" s="20">
        <v>2800</v>
      </c>
      <c r="G108" s="9">
        <v>0.77648363838047696</v>
      </c>
      <c r="H108" s="20">
        <v>2258</v>
      </c>
      <c r="I108" s="9">
        <v>0.80642857142857138</v>
      </c>
      <c r="J108" s="20">
        <v>0</v>
      </c>
      <c r="K108" s="9">
        <v>0</v>
      </c>
      <c r="L108" s="20">
        <v>142</v>
      </c>
      <c r="M108" s="9">
        <v>5.0714285714285712E-2</v>
      </c>
      <c r="N108" s="20">
        <v>486</v>
      </c>
      <c r="O108" s="9">
        <v>0.17357142857142857</v>
      </c>
      <c r="P108" s="20">
        <v>99</v>
      </c>
      <c r="Q108" s="9">
        <v>3.5357142857142858E-2</v>
      </c>
    </row>
    <row r="109" spans="4:17" x14ac:dyDescent="0.25">
      <c r="D109" s="8" t="s">
        <v>526</v>
      </c>
      <c r="E109" s="20">
        <v>402</v>
      </c>
      <c r="F109" s="20">
        <v>293</v>
      </c>
      <c r="G109" s="9">
        <v>0.72885572139303478</v>
      </c>
      <c r="H109" s="20">
        <v>204</v>
      </c>
      <c r="I109" s="9">
        <v>0.69624573378839594</v>
      </c>
      <c r="J109" s="20">
        <v>0</v>
      </c>
      <c r="K109" s="9">
        <v>0</v>
      </c>
      <c r="L109" s="20">
        <v>21</v>
      </c>
      <c r="M109" s="9">
        <v>7.1672354948805458E-2</v>
      </c>
      <c r="N109" s="20">
        <v>68</v>
      </c>
      <c r="O109" s="9">
        <v>0.23208191126279865</v>
      </c>
      <c r="P109" s="20">
        <v>6</v>
      </c>
      <c r="Q109" s="9">
        <v>2.0477815699658702E-2</v>
      </c>
    </row>
    <row r="110" spans="4:17" x14ac:dyDescent="0.25">
      <c r="D110" s="8" t="s">
        <v>450</v>
      </c>
      <c r="E110" s="20">
        <v>919</v>
      </c>
      <c r="F110" s="20">
        <v>637</v>
      </c>
      <c r="G110" s="9">
        <v>0.69314472252448311</v>
      </c>
      <c r="H110" s="20">
        <v>503</v>
      </c>
      <c r="I110" s="9">
        <v>0.78963893249607531</v>
      </c>
      <c r="J110" s="20">
        <v>0</v>
      </c>
      <c r="K110" s="9">
        <v>0</v>
      </c>
      <c r="L110" s="20">
        <v>9</v>
      </c>
      <c r="M110" s="9">
        <v>1.4128728414442701E-2</v>
      </c>
      <c r="N110" s="20">
        <v>181</v>
      </c>
      <c r="O110" s="9">
        <v>0.28414442700156983</v>
      </c>
      <c r="P110" s="20">
        <v>73</v>
      </c>
      <c r="Q110" s="9">
        <v>0.11459968602825746</v>
      </c>
    </row>
    <row r="111" spans="4:17" x14ac:dyDescent="0.25">
      <c r="D111" s="8" t="s">
        <v>547</v>
      </c>
      <c r="E111" s="20">
        <v>1051</v>
      </c>
      <c r="F111" s="20">
        <v>910</v>
      </c>
      <c r="G111" s="9">
        <v>0.86584205518553758</v>
      </c>
      <c r="H111" s="20">
        <v>789</v>
      </c>
      <c r="I111" s="9">
        <v>0.86703296703296706</v>
      </c>
      <c r="J111" s="20">
        <v>0</v>
      </c>
      <c r="K111" s="9">
        <v>0</v>
      </c>
      <c r="L111" s="20">
        <v>80</v>
      </c>
      <c r="M111" s="9">
        <v>8.7912087912087919E-2</v>
      </c>
      <c r="N111" s="20">
        <v>41</v>
      </c>
      <c r="O111" s="9">
        <v>4.5054945054945054E-2</v>
      </c>
      <c r="P111" s="20">
        <v>3</v>
      </c>
      <c r="Q111" s="9">
        <v>3.2967032967032967E-3</v>
      </c>
    </row>
    <row r="112" spans="4:17" x14ac:dyDescent="0.25">
      <c r="D112" s="8" t="s">
        <v>549</v>
      </c>
      <c r="E112" s="20">
        <v>1234</v>
      </c>
      <c r="F112" s="20">
        <v>960</v>
      </c>
      <c r="G112" s="9">
        <v>0.77795786061588335</v>
      </c>
      <c r="H112" s="20">
        <v>762</v>
      </c>
      <c r="I112" s="9">
        <v>0.79374999999999996</v>
      </c>
      <c r="J112" s="20">
        <v>0</v>
      </c>
      <c r="K112" s="9">
        <v>0</v>
      </c>
      <c r="L112" s="20">
        <v>32</v>
      </c>
      <c r="M112" s="9">
        <v>3.3333333333333333E-2</v>
      </c>
      <c r="N112" s="20">
        <v>196</v>
      </c>
      <c r="O112" s="9">
        <v>0.20416666666666666</v>
      </c>
      <c r="P112" s="20">
        <v>17</v>
      </c>
      <c r="Q112" s="9">
        <v>1.7708333333333333E-2</v>
      </c>
    </row>
    <row r="113" spans="4:17" x14ac:dyDescent="0.25">
      <c r="D113" s="6" t="s">
        <v>451</v>
      </c>
      <c r="E113" s="20">
        <v>46002</v>
      </c>
      <c r="F113" s="20">
        <v>39820</v>
      </c>
      <c r="G113" s="9">
        <v>0.86561453849832615</v>
      </c>
      <c r="H113" s="20">
        <v>34530</v>
      </c>
      <c r="I113" s="9">
        <v>0.86715218483174283</v>
      </c>
      <c r="J113" s="20">
        <v>1</v>
      </c>
      <c r="K113" s="9">
        <v>2.5113008538422903E-5</v>
      </c>
      <c r="L113" s="20">
        <v>757</v>
      </c>
      <c r="M113" s="9">
        <v>1.9010547463586137E-2</v>
      </c>
      <c r="N113" s="20">
        <v>2504</v>
      </c>
      <c r="O113" s="9">
        <v>6.2882973380210955E-2</v>
      </c>
      <c r="P113" s="20">
        <v>2174</v>
      </c>
      <c r="Q113" s="9">
        <v>5.459568056253139E-2</v>
      </c>
    </row>
    <row r="114" spans="4:17" x14ac:dyDescent="0.25">
      <c r="D114" s="7" t="s">
        <v>561</v>
      </c>
      <c r="E114" s="20">
        <v>9353</v>
      </c>
      <c r="F114" s="20">
        <v>8006</v>
      </c>
      <c r="G114" s="9">
        <v>0.85598203784881854</v>
      </c>
      <c r="H114" s="20">
        <v>6926</v>
      </c>
      <c r="I114" s="9">
        <v>0.86510117411941045</v>
      </c>
      <c r="J114" s="20">
        <v>0</v>
      </c>
      <c r="K114" s="9">
        <v>0</v>
      </c>
      <c r="L114" s="20">
        <v>171</v>
      </c>
      <c r="M114" s="9">
        <v>2.1358980764426681E-2</v>
      </c>
      <c r="N114" s="20">
        <v>514</v>
      </c>
      <c r="O114" s="9">
        <v>6.420184861353985E-2</v>
      </c>
      <c r="P114" s="20">
        <v>450</v>
      </c>
      <c r="Q114" s="9">
        <v>5.6207844116912313E-2</v>
      </c>
    </row>
    <row r="115" spans="4:17" x14ac:dyDescent="0.25">
      <c r="D115" s="8" t="s">
        <v>562</v>
      </c>
      <c r="E115" s="20">
        <v>991</v>
      </c>
      <c r="F115" s="20">
        <v>912</v>
      </c>
      <c r="G115" s="9">
        <v>0.92028254288597378</v>
      </c>
      <c r="H115" s="20">
        <v>831</v>
      </c>
      <c r="I115" s="9">
        <v>0.91118421052631582</v>
      </c>
      <c r="J115" s="20">
        <v>0</v>
      </c>
      <c r="K115" s="9">
        <v>0</v>
      </c>
      <c r="L115" s="20">
        <v>8</v>
      </c>
      <c r="M115" s="9">
        <v>8.771929824561403E-3</v>
      </c>
      <c r="N115" s="20">
        <v>32</v>
      </c>
      <c r="O115" s="9">
        <v>3.5087719298245612E-2</v>
      </c>
      <c r="P115" s="20">
        <v>25</v>
      </c>
      <c r="Q115" s="9">
        <v>2.7412280701754384E-2</v>
      </c>
    </row>
    <row r="116" spans="4:17" x14ac:dyDescent="0.25">
      <c r="D116" s="8" t="s">
        <v>563</v>
      </c>
      <c r="E116" s="20">
        <v>825</v>
      </c>
      <c r="F116" s="20">
        <v>598</v>
      </c>
      <c r="G116" s="9">
        <v>0.72484848484848485</v>
      </c>
      <c r="H116" s="20">
        <v>492</v>
      </c>
      <c r="I116" s="9">
        <v>0.82274247491638797</v>
      </c>
      <c r="J116" s="20">
        <v>0</v>
      </c>
      <c r="K116" s="9">
        <v>0</v>
      </c>
      <c r="L116" s="20">
        <v>1</v>
      </c>
      <c r="M116" s="9">
        <v>1.6722408026755853E-3</v>
      </c>
      <c r="N116" s="20">
        <v>3</v>
      </c>
      <c r="O116" s="9">
        <v>5.016722408026756E-3</v>
      </c>
      <c r="P116" s="20">
        <v>152</v>
      </c>
      <c r="Q116" s="9">
        <v>0.25418060200668896</v>
      </c>
    </row>
    <row r="117" spans="4:17" x14ac:dyDescent="0.25">
      <c r="D117" s="8" t="s">
        <v>565</v>
      </c>
      <c r="E117" s="20">
        <v>1435</v>
      </c>
      <c r="F117" s="20">
        <v>1225</v>
      </c>
      <c r="G117" s="9">
        <v>0.85365853658536583</v>
      </c>
      <c r="H117" s="20">
        <v>1034</v>
      </c>
      <c r="I117" s="9">
        <v>0.84408163265306124</v>
      </c>
      <c r="J117" s="20">
        <v>0</v>
      </c>
      <c r="K117" s="9">
        <v>0</v>
      </c>
      <c r="L117" s="20">
        <v>35</v>
      </c>
      <c r="M117" s="9">
        <v>2.8571428571428571E-2</v>
      </c>
      <c r="N117" s="20">
        <v>106</v>
      </c>
      <c r="O117" s="9">
        <v>8.6530612244897956E-2</v>
      </c>
      <c r="P117" s="20">
        <v>43</v>
      </c>
      <c r="Q117" s="9">
        <v>3.5102040816326528E-2</v>
      </c>
    </row>
    <row r="118" spans="4:17" x14ac:dyDescent="0.25">
      <c r="D118" s="8" t="s">
        <v>572</v>
      </c>
      <c r="E118" s="20">
        <v>854</v>
      </c>
      <c r="F118" s="20">
        <v>700</v>
      </c>
      <c r="G118" s="9">
        <v>0.81967213114754101</v>
      </c>
      <c r="H118" s="20">
        <v>609</v>
      </c>
      <c r="I118" s="9">
        <v>0.87</v>
      </c>
      <c r="J118" s="20">
        <v>0</v>
      </c>
      <c r="K118" s="9">
        <v>0</v>
      </c>
      <c r="L118" s="20">
        <v>9</v>
      </c>
      <c r="M118" s="9">
        <v>1.2857142857142857E-2</v>
      </c>
      <c r="N118" s="20">
        <v>88</v>
      </c>
      <c r="O118" s="9">
        <v>0.12571428571428572</v>
      </c>
      <c r="P118" s="20">
        <v>38</v>
      </c>
      <c r="Q118" s="9">
        <v>5.4285714285714284E-2</v>
      </c>
    </row>
    <row r="119" spans="4:17" x14ac:dyDescent="0.25">
      <c r="D119" s="8" t="s">
        <v>581</v>
      </c>
      <c r="E119" s="20">
        <v>841</v>
      </c>
      <c r="F119" s="20">
        <v>729</v>
      </c>
      <c r="G119" s="9">
        <v>0.86682520808561236</v>
      </c>
      <c r="H119" s="20">
        <v>619</v>
      </c>
      <c r="I119" s="9">
        <v>0.84910836762688613</v>
      </c>
      <c r="J119" s="20">
        <v>0</v>
      </c>
      <c r="K119" s="9">
        <v>0</v>
      </c>
      <c r="L119" s="20">
        <v>6</v>
      </c>
      <c r="M119" s="9">
        <v>8.23045267489712E-3</v>
      </c>
      <c r="N119" s="20">
        <v>14</v>
      </c>
      <c r="O119" s="9">
        <v>1.9204389574759947E-2</v>
      </c>
      <c r="P119" s="20">
        <v>76</v>
      </c>
      <c r="Q119" s="9">
        <v>0.10425240054869685</v>
      </c>
    </row>
    <row r="120" spans="4:17" x14ac:dyDescent="0.25">
      <c r="D120" s="8" t="s">
        <v>582</v>
      </c>
      <c r="E120" s="20">
        <v>1024</v>
      </c>
      <c r="F120" s="20">
        <v>894</v>
      </c>
      <c r="G120" s="9">
        <v>0.873046875</v>
      </c>
      <c r="H120" s="20">
        <v>768</v>
      </c>
      <c r="I120" s="9">
        <v>0.85906040268456374</v>
      </c>
      <c r="J120" s="20">
        <v>0</v>
      </c>
      <c r="K120" s="9">
        <v>0</v>
      </c>
      <c r="L120" s="20">
        <v>47</v>
      </c>
      <c r="M120" s="9">
        <v>5.2572706935123045E-2</v>
      </c>
      <c r="N120" s="20">
        <v>9</v>
      </c>
      <c r="O120" s="9">
        <v>1.0067114093959731E-2</v>
      </c>
      <c r="P120" s="20">
        <v>54</v>
      </c>
      <c r="Q120" s="9">
        <v>6.0402684563758392E-2</v>
      </c>
    </row>
    <row r="121" spans="4:17" x14ac:dyDescent="0.25">
      <c r="D121" s="8" t="s">
        <v>719</v>
      </c>
      <c r="E121" s="20">
        <v>2210</v>
      </c>
      <c r="F121" s="20">
        <v>1940</v>
      </c>
      <c r="G121" s="9">
        <v>0.87782805429864252</v>
      </c>
      <c r="H121" s="20">
        <v>1706</v>
      </c>
      <c r="I121" s="9">
        <v>0.87938144329896906</v>
      </c>
      <c r="J121" s="20">
        <v>0</v>
      </c>
      <c r="K121" s="9">
        <v>0</v>
      </c>
      <c r="L121" s="20">
        <v>47</v>
      </c>
      <c r="M121" s="9">
        <v>2.4226804123711341E-2</v>
      </c>
      <c r="N121" s="20">
        <v>172</v>
      </c>
      <c r="O121" s="9">
        <v>8.8659793814432994E-2</v>
      </c>
      <c r="P121" s="20">
        <v>24</v>
      </c>
      <c r="Q121" s="9">
        <v>1.2371134020618556E-2</v>
      </c>
    </row>
    <row r="122" spans="4:17" x14ac:dyDescent="0.25">
      <c r="D122" s="8" t="s">
        <v>586</v>
      </c>
      <c r="E122" s="20">
        <v>1173</v>
      </c>
      <c r="F122" s="20">
        <v>1008</v>
      </c>
      <c r="G122" s="9">
        <v>0.85933503836317138</v>
      </c>
      <c r="H122" s="20">
        <v>867</v>
      </c>
      <c r="I122" s="9">
        <v>0.86011904761904767</v>
      </c>
      <c r="J122" s="20">
        <v>0</v>
      </c>
      <c r="K122" s="9">
        <v>0</v>
      </c>
      <c r="L122" s="20">
        <v>18</v>
      </c>
      <c r="M122" s="9">
        <v>1.7857142857142856E-2</v>
      </c>
      <c r="N122" s="20">
        <v>90</v>
      </c>
      <c r="O122" s="9">
        <v>8.9285714285714288E-2</v>
      </c>
      <c r="P122" s="20">
        <v>38</v>
      </c>
      <c r="Q122" s="9">
        <v>3.7698412698412696E-2</v>
      </c>
    </row>
    <row r="123" spans="4:17" x14ac:dyDescent="0.25">
      <c r="D123" s="7" t="s">
        <v>576</v>
      </c>
      <c r="E123" s="20">
        <v>7379</v>
      </c>
      <c r="F123" s="20">
        <v>6332</v>
      </c>
      <c r="G123" s="9">
        <v>0.85811085512942131</v>
      </c>
      <c r="H123" s="20">
        <v>5619</v>
      </c>
      <c r="I123" s="9">
        <v>0.88739734680985471</v>
      </c>
      <c r="J123" s="20">
        <v>0</v>
      </c>
      <c r="K123" s="9">
        <v>0</v>
      </c>
      <c r="L123" s="20">
        <v>64</v>
      </c>
      <c r="M123" s="9">
        <v>1.010739102969046E-2</v>
      </c>
      <c r="N123" s="20">
        <v>547</v>
      </c>
      <c r="O123" s="9">
        <v>8.6386607706885665E-2</v>
      </c>
      <c r="P123" s="20">
        <v>320</v>
      </c>
      <c r="Q123" s="9">
        <v>5.0536955148452307E-2</v>
      </c>
    </row>
    <row r="124" spans="4:17" x14ac:dyDescent="0.25">
      <c r="D124" s="8" t="s">
        <v>577</v>
      </c>
      <c r="E124" s="20">
        <v>2927</v>
      </c>
      <c r="F124" s="20">
        <v>2408</v>
      </c>
      <c r="G124" s="9">
        <v>0.82268534335497101</v>
      </c>
      <c r="H124" s="20">
        <v>2104</v>
      </c>
      <c r="I124" s="9">
        <v>0.87375415282392022</v>
      </c>
      <c r="J124" s="20">
        <v>0</v>
      </c>
      <c r="K124" s="9">
        <v>0</v>
      </c>
      <c r="L124" s="20">
        <v>23</v>
      </c>
      <c r="M124" s="9">
        <v>9.5514950166112958E-3</v>
      </c>
      <c r="N124" s="20">
        <v>310</v>
      </c>
      <c r="O124" s="9">
        <v>0.12873754152823921</v>
      </c>
      <c r="P124" s="20">
        <v>127</v>
      </c>
      <c r="Q124" s="9">
        <v>5.2740863787375414E-2</v>
      </c>
    </row>
    <row r="125" spans="4:17" x14ac:dyDescent="0.25">
      <c r="D125" s="8" t="s">
        <v>587</v>
      </c>
      <c r="E125" s="20">
        <v>1662</v>
      </c>
      <c r="F125" s="20">
        <v>1501</v>
      </c>
      <c r="G125" s="9">
        <v>0.90312876052948254</v>
      </c>
      <c r="H125" s="20">
        <v>1345</v>
      </c>
      <c r="I125" s="9">
        <v>0.89606928714190537</v>
      </c>
      <c r="J125" s="20">
        <v>0</v>
      </c>
      <c r="K125" s="9">
        <v>0</v>
      </c>
      <c r="L125" s="20">
        <v>8</v>
      </c>
      <c r="M125" s="9">
        <v>5.3297801465689541E-3</v>
      </c>
      <c r="N125" s="20">
        <v>71</v>
      </c>
      <c r="O125" s="9">
        <v>4.7301798800799467E-2</v>
      </c>
      <c r="P125" s="20">
        <v>56</v>
      </c>
      <c r="Q125" s="9">
        <v>3.7308461025982675E-2</v>
      </c>
    </row>
    <row r="126" spans="4:17" x14ac:dyDescent="0.25">
      <c r="D126" s="8" t="s">
        <v>593</v>
      </c>
      <c r="E126" s="20">
        <v>2790</v>
      </c>
      <c r="F126" s="20">
        <v>2423</v>
      </c>
      <c r="G126" s="9">
        <v>0.86845878136200716</v>
      </c>
      <c r="H126" s="20">
        <v>2170</v>
      </c>
      <c r="I126" s="9">
        <v>0.89558398679323148</v>
      </c>
      <c r="J126" s="20">
        <v>0</v>
      </c>
      <c r="K126" s="9">
        <v>0</v>
      </c>
      <c r="L126" s="20">
        <v>33</v>
      </c>
      <c r="M126" s="9">
        <v>1.361947998349154E-2</v>
      </c>
      <c r="N126" s="20">
        <v>166</v>
      </c>
      <c r="O126" s="9">
        <v>6.8510111432108958E-2</v>
      </c>
      <c r="P126" s="20">
        <v>137</v>
      </c>
      <c r="Q126" s="9">
        <v>5.6541477507222451E-2</v>
      </c>
    </row>
    <row r="127" spans="4:17" x14ac:dyDescent="0.25">
      <c r="D127" s="7" t="s">
        <v>452</v>
      </c>
      <c r="E127" s="20">
        <v>12015</v>
      </c>
      <c r="F127" s="20">
        <v>9977</v>
      </c>
      <c r="G127" s="9">
        <v>0.83037869330004166</v>
      </c>
      <c r="H127" s="20">
        <v>8346</v>
      </c>
      <c r="I127" s="9">
        <v>0.83652400521198755</v>
      </c>
      <c r="J127" s="20">
        <v>0</v>
      </c>
      <c r="K127" s="9">
        <v>0</v>
      </c>
      <c r="L127" s="20">
        <v>139</v>
      </c>
      <c r="M127" s="9">
        <v>1.3932043700511175E-2</v>
      </c>
      <c r="N127" s="20">
        <v>948</v>
      </c>
      <c r="O127" s="9">
        <v>9.5018542648090606E-2</v>
      </c>
      <c r="P127" s="20">
        <v>728</v>
      </c>
      <c r="Q127" s="9">
        <v>7.2967825999799535E-2</v>
      </c>
    </row>
    <row r="128" spans="4:17" x14ac:dyDescent="0.25">
      <c r="D128" s="8" t="s">
        <v>558</v>
      </c>
      <c r="E128" s="20">
        <v>347</v>
      </c>
      <c r="F128" s="20">
        <v>263</v>
      </c>
      <c r="G128" s="9">
        <v>0.75792507204610948</v>
      </c>
      <c r="H128" s="20">
        <v>195</v>
      </c>
      <c r="I128" s="9">
        <v>0.7414448669201521</v>
      </c>
      <c r="J128" s="20">
        <v>0</v>
      </c>
      <c r="K128" s="9">
        <v>0</v>
      </c>
      <c r="L128" s="20">
        <v>6</v>
      </c>
      <c r="M128" s="9">
        <v>2.2813688212927757E-2</v>
      </c>
      <c r="N128" s="20">
        <v>40</v>
      </c>
      <c r="O128" s="9">
        <v>0.15209125475285171</v>
      </c>
      <c r="P128" s="20">
        <v>29</v>
      </c>
      <c r="Q128" s="9">
        <v>0.11026615969581749</v>
      </c>
    </row>
    <row r="129" spans="4:17" x14ac:dyDescent="0.25">
      <c r="D129" s="8" t="s">
        <v>564</v>
      </c>
      <c r="E129" s="20">
        <v>840</v>
      </c>
      <c r="F129" s="20">
        <v>687</v>
      </c>
      <c r="G129" s="9">
        <v>0.81785714285714284</v>
      </c>
      <c r="H129" s="20">
        <v>563</v>
      </c>
      <c r="I129" s="9">
        <v>0.81950509461426491</v>
      </c>
      <c r="J129" s="20">
        <v>0</v>
      </c>
      <c r="K129" s="9">
        <v>0</v>
      </c>
      <c r="L129" s="20">
        <v>24</v>
      </c>
      <c r="M129" s="9">
        <v>3.4934497816593885E-2</v>
      </c>
      <c r="N129" s="20">
        <v>67</v>
      </c>
      <c r="O129" s="9">
        <v>9.75254730713246E-2</v>
      </c>
      <c r="P129" s="20">
        <v>46</v>
      </c>
      <c r="Q129" s="9">
        <v>6.6957787481804948E-2</v>
      </c>
    </row>
    <row r="130" spans="4:17" x14ac:dyDescent="0.25">
      <c r="D130" s="8" t="s">
        <v>566</v>
      </c>
      <c r="E130" s="20">
        <v>486</v>
      </c>
      <c r="F130" s="20">
        <v>343</v>
      </c>
      <c r="G130" s="9">
        <v>0.70576131687242794</v>
      </c>
      <c r="H130" s="20">
        <v>269</v>
      </c>
      <c r="I130" s="9">
        <v>0.78425655976676389</v>
      </c>
      <c r="J130" s="20">
        <v>0</v>
      </c>
      <c r="K130" s="9">
        <v>0</v>
      </c>
      <c r="L130" s="20">
        <v>1</v>
      </c>
      <c r="M130" s="9">
        <v>2.9154518950437317E-3</v>
      </c>
      <c r="N130" s="20">
        <v>60</v>
      </c>
      <c r="O130" s="9">
        <v>0.1749271137026239</v>
      </c>
      <c r="P130" s="20">
        <v>66</v>
      </c>
      <c r="Q130" s="9">
        <v>0.1924198250728863</v>
      </c>
    </row>
    <row r="131" spans="4:17" x14ac:dyDescent="0.25">
      <c r="D131" s="8" t="s">
        <v>453</v>
      </c>
      <c r="E131" s="20">
        <v>1004</v>
      </c>
      <c r="F131" s="20">
        <v>854</v>
      </c>
      <c r="G131" s="9">
        <v>0.85059760956175301</v>
      </c>
      <c r="H131" s="20">
        <v>712</v>
      </c>
      <c r="I131" s="9">
        <v>0.83372365339578458</v>
      </c>
      <c r="J131" s="20">
        <v>0</v>
      </c>
      <c r="K131" s="9">
        <v>0</v>
      </c>
      <c r="L131" s="20">
        <v>3</v>
      </c>
      <c r="M131" s="9">
        <v>3.5128805620608899E-3</v>
      </c>
      <c r="N131" s="20">
        <v>90</v>
      </c>
      <c r="O131" s="9">
        <v>0.1053864168618267</v>
      </c>
      <c r="P131" s="20">
        <v>43</v>
      </c>
      <c r="Q131" s="9">
        <v>5.0351288056206089E-2</v>
      </c>
    </row>
    <row r="132" spans="4:17" x14ac:dyDescent="0.25">
      <c r="D132" s="8" t="s">
        <v>568</v>
      </c>
      <c r="E132" s="20">
        <v>471</v>
      </c>
      <c r="F132" s="20">
        <v>400</v>
      </c>
      <c r="G132" s="9">
        <v>0.84925690021231426</v>
      </c>
      <c r="H132" s="20">
        <v>339</v>
      </c>
      <c r="I132" s="9">
        <v>0.84750000000000003</v>
      </c>
      <c r="J132" s="20">
        <v>0</v>
      </c>
      <c r="K132" s="9">
        <v>0</v>
      </c>
      <c r="L132" s="20">
        <v>8</v>
      </c>
      <c r="M132" s="9">
        <v>0.02</v>
      </c>
      <c r="N132" s="20">
        <v>28</v>
      </c>
      <c r="O132" s="9">
        <v>7.0000000000000007E-2</v>
      </c>
      <c r="P132" s="20">
        <v>29</v>
      </c>
      <c r="Q132" s="9">
        <v>7.2499999999999995E-2</v>
      </c>
    </row>
    <row r="133" spans="4:17" x14ac:dyDescent="0.25">
      <c r="D133" s="8" t="s">
        <v>571</v>
      </c>
      <c r="E133" s="20">
        <v>976</v>
      </c>
      <c r="F133" s="20">
        <v>826</v>
      </c>
      <c r="G133" s="9">
        <v>0.84631147540983609</v>
      </c>
      <c r="H133" s="20">
        <v>664</v>
      </c>
      <c r="I133" s="9">
        <v>0.80387409200968518</v>
      </c>
      <c r="J133" s="20">
        <v>0</v>
      </c>
      <c r="K133" s="9">
        <v>0</v>
      </c>
      <c r="L133" s="20">
        <v>11</v>
      </c>
      <c r="M133" s="9">
        <v>1.3317191283292978E-2</v>
      </c>
      <c r="N133" s="20">
        <v>63</v>
      </c>
      <c r="O133" s="9">
        <v>7.6271186440677971E-2</v>
      </c>
      <c r="P133" s="20">
        <v>60</v>
      </c>
      <c r="Q133" s="9">
        <v>7.2639225181598058E-2</v>
      </c>
    </row>
    <row r="134" spans="4:17" x14ac:dyDescent="0.25">
      <c r="D134" s="8" t="s">
        <v>573</v>
      </c>
      <c r="E134" s="20">
        <v>454</v>
      </c>
      <c r="F134" s="20">
        <v>364</v>
      </c>
      <c r="G134" s="9">
        <v>0.80176211453744495</v>
      </c>
      <c r="H134" s="20">
        <v>279</v>
      </c>
      <c r="I134" s="9">
        <v>0.76648351648351654</v>
      </c>
      <c r="J134" s="20">
        <v>0</v>
      </c>
      <c r="K134" s="9">
        <v>0</v>
      </c>
      <c r="L134" s="20">
        <v>3</v>
      </c>
      <c r="M134" s="9">
        <v>8.241758241758242E-3</v>
      </c>
      <c r="N134" s="20">
        <v>54</v>
      </c>
      <c r="O134" s="9">
        <v>0.14835164835164835</v>
      </c>
      <c r="P134" s="20">
        <v>24</v>
      </c>
      <c r="Q134" s="9">
        <v>6.5934065934065936E-2</v>
      </c>
    </row>
    <row r="135" spans="4:17" x14ac:dyDescent="0.25">
      <c r="D135" s="8" t="s">
        <v>456</v>
      </c>
      <c r="E135" s="20">
        <v>826</v>
      </c>
      <c r="F135" s="20">
        <v>669</v>
      </c>
      <c r="G135" s="9">
        <v>0.80992736077481842</v>
      </c>
      <c r="H135" s="20">
        <v>550</v>
      </c>
      <c r="I135" s="9">
        <v>0.82212257100149477</v>
      </c>
      <c r="J135" s="20">
        <v>0</v>
      </c>
      <c r="K135" s="9">
        <v>0</v>
      </c>
      <c r="L135" s="20">
        <v>9</v>
      </c>
      <c r="M135" s="9">
        <v>1.3452914798206279E-2</v>
      </c>
      <c r="N135" s="20">
        <v>102</v>
      </c>
      <c r="O135" s="9">
        <v>0.15246636771300448</v>
      </c>
      <c r="P135" s="20">
        <v>21</v>
      </c>
      <c r="Q135" s="9">
        <v>3.1390134529147982E-2</v>
      </c>
    </row>
    <row r="136" spans="4:17" x14ac:dyDescent="0.25">
      <c r="D136" s="8" t="s">
        <v>574</v>
      </c>
      <c r="E136" s="20">
        <v>1874</v>
      </c>
      <c r="F136" s="20">
        <v>1572</v>
      </c>
      <c r="G136" s="9">
        <v>0.8388473852721452</v>
      </c>
      <c r="H136" s="20">
        <v>1326</v>
      </c>
      <c r="I136" s="9">
        <v>0.84351145038167941</v>
      </c>
      <c r="J136" s="20">
        <v>0</v>
      </c>
      <c r="K136" s="9">
        <v>0</v>
      </c>
      <c r="L136" s="20">
        <v>16</v>
      </c>
      <c r="M136" s="9">
        <v>1.0178117048346057E-2</v>
      </c>
      <c r="N136" s="20">
        <v>191</v>
      </c>
      <c r="O136" s="9">
        <v>0.12150127226463105</v>
      </c>
      <c r="P136" s="20">
        <v>65</v>
      </c>
      <c r="Q136" s="9">
        <v>4.1348600508905854E-2</v>
      </c>
    </row>
    <row r="137" spans="4:17" x14ac:dyDescent="0.25">
      <c r="D137" s="8" t="s">
        <v>578</v>
      </c>
      <c r="E137" s="20">
        <v>601</v>
      </c>
      <c r="F137" s="20">
        <v>493</v>
      </c>
      <c r="G137" s="9">
        <v>0.8202995008319468</v>
      </c>
      <c r="H137" s="20">
        <v>427</v>
      </c>
      <c r="I137" s="9">
        <v>0.8661257606490872</v>
      </c>
      <c r="J137" s="20">
        <v>0</v>
      </c>
      <c r="K137" s="9">
        <v>0</v>
      </c>
      <c r="L137" s="20">
        <v>2</v>
      </c>
      <c r="M137" s="9">
        <v>4.0567951318458417E-3</v>
      </c>
      <c r="N137" s="20">
        <v>35</v>
      </c>
      <c r="O137" s="9">
        <v>7.099391480730223E-2</v>
      </c>
      <c r="P137" s="20">
        <v>63</v>
      </c>
      <c r="Q137" s="9">
        <v>0.12778904665314403</v>
      </c>
    </row>
    <row r="138" spans="4:17" x14ac:dyDescent="0.25">
      <c r="D138" s="8" t="s">
        <v>579</v>
      </c>
      <c r="E138" s="20">
        <v>992</v>
      </c>
      <c r="F138" s="20">
        <v>777</v>
      </c>
      <c r="G138" s="9">
        <v>0.78326612903225812</v>
      </c>
      <c r="H138" s="20">
        <v>633</v>
      </c>
      <c r="I138" s="9">
        <v>0.81467181467181471</v>
      </c>
      <c r="J138" s="20">
        <v>0</v>
      </c>
      <c r="K138" s="9">
        <v>0</v>
      </c>
      <c r="L138" s="20">
        <v>2</v>
      </c>
      <c r="M138" s="9">
        <v>2.5740025740025739E-3</v>
      </c>
      <c r="N138" s="20">
        <v>42</v>
      </c>
      <c r="O138" s="9">
        <v>5.4054054054054057E-2</v>
      </c>
      <c r="P138" s="20">
        <v>145</v>
      </c>
      <c r="Q138" s="9">
        <v>0.18661518661518661</v>
      </c>
    </row>
    <row r="139" spans="4:17" x14ac:dyDescent="0.25">
      <c r="D139" s="8" t="s">
        <v>457</v>
      </c>
      <c r="E139" s="20">
        <v>395</v>
      </c>
      <c r="F139" s="20">
        <v>314</v>
      </c>
      <c r="G139" s="9">
        <v>0.79493670886075951</v>
      </c>
      <c r="H139" s="20">
        <v>258</v>
      </c>
      <c r="I139" s="9">
        <v>0.82165605095541405</v>
      </c>
      <c r="J139" s="20">
        <v>0</v>
      </c>
      <c r="K139" s="9">
        <v>0</v>
      </c>
      <c r="L139" s="20">
        <v>2</v>
      </c>
      <c r="M139" s="9">
        <v>6.369426751592357E-3</v>
      </c>
      <c r="N139" s="20">
        <v>42</v>
      </c>
      <c r="O139" s="9">
        <v>0.13375796178343949</v>
      </c>
      <c r="P139" s="20">
        <v>29</v>
      </c>
      <c r="Q139" s="9">
        <v>9.2356687898089165E-2</v>
      </c>
    </row>
    <row r="140" spans="4:17" x14ac:dyDescent="0.25">
      <c r="D140" s="8" t="s">
        <v>585</v>
      </c>
      <c r="E140" s="20">
        <v>2169</v>
      </c>
      <c r="F140" s="20">
        <v>1942</v>
      </c>
      <c r="G140" s="9">
        <v>0.89534347625633937</v>
      </c>
      <c r="H140" s="20">
        <v>1751</v>
      </c>
      <c r="I140" s="9">
        <v>0.90164778578784754</v>
      </c>
      <c r="J140" s="20">
        <v>0</v>
      </c>
      <c r="K140" s="9">
        <v>0</v>
      </c>
      <c r="L140" s="20">
        <v>51</v>
      </c>
      <c r="M140" s="9">
        <v>2.6261585993820804E-2</v>
      </c>
      <c r="N140" s="20">
        <v>61</v>
      </c>
      <c r="O140" s="9">
        <v>3.1410916580844488E-2</v>
      </c>
      <c r="P140" s="20">
        <v>92</v>
      </c>
      <c r="Q140" s="9">
        <v>4.7373841400617921E-2</v>
      </c>
    </row>
    <row r="141" spans="4:17" x14ac:dyDescent="0.25">
      <c r="D141" s="8" t="s">
        <v>588</v>
      </c>
      <c r="E141" s="20">
        <v>580</v>
      </c>
      <c r="F141" s="20">
        <v>473</v>
      </c>
      <c r="G141" s="9">
        <v>0.81551724137931036</v>
      </c>
      <c r="H141" s="20">
        <v>380</v>
      </c>
      <c r="I141" s="9">
        <v>0.80338266384778012</v>
      </c>
      <c r="J141" s="20">
        <v>0</v>
      </c>
      <c r="K141" s="9">
        <v>0</v>
      </c>
      <c r="L141" s="20">
        <v>1</v>
      </c>
      <c r="M141" s="9">
        <v>2.1141649048625794E-3</v>
      </c>
      <c r="N141" s="20">
        <v>73</v>
      </c>
      <c r="O141" s="9">
        <v>0.15433403805496829</v>
      </c>
      <c r="P141" s="20">
        <v>16</v>
      </c>
      <c r="Q141" s="9">
        <v>3.382663847780127E-2</v>
      </c>
    </row>
    <row r="142" spans="4:17" x14ac:dyDescent="0.25">
      <c r="D142" s="7" t="s">
        <v>454</v>
      </c>
      <c r="E142" s="20">
        <v>17255</v>
      </c>
      <c r="F142" s="20">
        <v>15505</v>
      </c>
      <c r="G142" s="9">
        <v>0.89858012170385393</v>
      </c>
      <c r="H142" s="20">
        <v>13639</v>
      </c>
      <c r="I142" s="9">
        <v>0.87965172524991941</v>
      </c>
      <c r="J142" s="20">
        <v>1</v>
      </c>
      <c r="K142" s="9">
        <v>6.4495324089003543E-5</v>
      </c>
      <c r="L142" s="20">
        <v>383</v>
      </c>
      <c r="M142" s="9">
        <v>2.4701709126088357E-2</v>
      </c>
      <c r="N142" s="20">
        <v>495</v>
      </c>
      <c r="O142" s="9">
        <v>3.1925185424056757E-2</v>
      </c>
      <c r="P142" s="20">
        <v>676</v>
      </c>
      <c r="Q142" s="9">
        <v>4.3598839084166396E-2</v>
      </c>
    </row>
    <row r="143" spans="4:17" x14ac:dyDescent="0.25">
      <c r="D143" s="8" t="s">
        <v>559</v>
      </c>
      <c r="E143" s="20">
        <v>789</v>
      </c>
      <c r="F143" s="20">
        <v>730</v>
      </c>
      <c r="G143" s="9">
        <v>0.92522179974651453</v>
      </c>
      <c r="H143" s="20">
        <v>672</v>
      </c>
      <c r="I143" s="9">
        <v>0.92054794520547945</v>
      </c>
      <c r="J143" s="20">
        <v>0</v>
      </c>
      <c r="K143" s="9">
        <v>0</v>
      </c>
      <c r="L143" s="20">
        <v>22</v>
      </c>
      <c r="M143" s="9">
        <v>3.0136986301369864E-2</v>
      </c>
      <c r="N143" s="20">
        <v>17</v>
      </c>
      <c r="O143" s="9">
        <v>2.3287671232876714E-2</v>
      </c>
      <c r="P143" s="20">
        <v>14</v>
      </c>
      <c r="Q143" s="9">
        <v>1.9178082191780823E-2</v>
      </c>
    </row>
    <row r="144" spans="4:17" x14ac:dyDescent="0.25">
      <c r="D144" s="8" t="s">
        <v>560</v>
      </c>
      <c r="E144" s="20">
        <v>775</v>
      </c>
      <c r="F144" s="20">
        <v>697</v>
      </c>
      <c r="G144" s="9">
        <v>0.89935483870967747</v>
      </c>
      <c r="H144" s="20">
        <v>590</v>
      </c>
      <c r="I144" s="9">
        <v>0.84648493543758963</v>
      </c>
      <c r="J144" s="20">
        <v>0</v>
      </c>
      <c r="K144" s="9">
        <v>0</v>
      </c>
      <c r="L144" s="20">
        <v>2</v>
      </c>
      <c r="M144" s="9">
        <v>2.8694404591104736E-3</v>
      </c>
      <c r="N144" s="20">
        <v>16</v>
      </c>
      <c r="O144" s="9">
        <v>2.2955523672883789E-2</v>
      </c>
      <c r="P144" s="20">
        <v>50</v>
      </c>
      <c r="Q144" s="9">
        <v>7.1736011477761832E-2</v>
      </c>
    </row>
    <row r="145" spans="4:17" x14ac:dyDescent="0.25">
      <c r="D145" s="8" t="s">
        <v>567</v>
      </c>
      <c r="E145" s="20">
        <v>2201</v>
      </c>
      <c r="F145" s="20">
        <v>2097</v>
      </c>
      <c r="G145" s="9">
        <v>0.95274875056792363</v>
      </c>
      <c r="H145" s="20">
        <v>1946</v>
      </c>
      <c r="I145" s="9">
        <v>0.92799237005245594</v>
      </c>
      <c r="J145" s="20">
        <v>0</v>
      </c>
      <c r="K145" s="9">
        <v>0</v>
      </c>
      <c r="L145" s="20">
        <v>23</v>
      </c>
      <c r="M145" s="9">
        <v>1.0968049594659036E-2</v>
      </c>
      <c r="N145" s="20">
        <v>14</v>
      </c>
      <c r="O145" s="9">
        <v>6.6762041010968052E-3</v>
      </c>
      <c r="P145" s="20">
        <v>47</v>
      </c>
      <c r="Q145" s="9">
        <v>2.2412970910824989E-2</v>
      </c>
    </row>
    <row r="146" spans="4:17" x14ac:dyDescent="0.25">
      <c r="D146" s="8" t="s">
        <v>569</v>
      </c>
      <c r="E146" s="20">
        <v>1244</v>
      </c>
      <c r="F146" s="20">
        <v>1128</v>
      </c>
      <c r="G146" s="9">
        <v>0.90675241157556274</v>
      </c>
      <c r="H146" s="20">
        <v>1026</v>
      </c>
      <c r="I146" s="9">
        <v>0.90957446808510634</v>
      </c>
      <c r="J146" s="20">
        <v>1</v>
      </c>
      <c r="K146" s="9">
        <v>8.8652482269503544E-4</v>
      </c>
      <c r="L146" s="20">
        <v>17</v>
      </c>
      <c r="M146" s="9">
        <v>1.5070921985815602E-2</v>
      </c>
      <c r="N146" s="20">
        <v>22</v>
      </c>
      <c r="O146" s="9">
        <v>1.9503546099290781E-2</v>
      </c>
      <c r="P146" s="20">
        <v>70</v>
      </c>
      <c r="Q146" s="9">
        <v>6.2056737588652482E-2</v>
      </c>
    </row>
    <row r="147" spans="4:17" x14ac:dyDescent="0.25">
      <c r="D147" s="8" t="s">
        <v>570</v>
      </c>
      <c r="E147" s="20">
        <v>445</v>
      </c>
      <c r="F147" s="20">
        <v>371</v>
      </c>
      <c r="G147" s="9">
        <v>0.83370786516853934</v>
      </c>
      <c r="H147" s="20">
        <v>286</v>
      </c>
      <c r="I147" s="9">
        <v>0.77088948787061995</v>
      </c>
      <c r="J147" s="20">
        <v>0</v>
      </c>
      <c r="K147" s="9">
        <v>0</v>
      </c>
      <c r="L147" s="20">
        <v>22</v>
      </c>
      <c r="M147" s="9">
        <v>5.9299191374663072E-2</v>
      </c>
      <c r="N147" s="20">
        <v>9</v>
      </c>
      <c r="O147" s="9">
        <v>2.4258760107816711E-2</v>
      </c>
      <c r="P147" s="20">
        <v>35</v>
      </c>
      <c r="Q147" s="9">
        <v>9.4339622641509441E-2</v>
      </c>
    </row>
    <row r="148" spans="4:17" x14ac:dyDescent="0.25">
      <c r="D148" s="8" t="s">
        <v>455</v>
      </c>
      <c r="E148" s="20">
        <v>1396</v>
      </c>
      <c r="F148" s="20">
        <v>1230</v>
      </c>
      <c r="G148" s="9">
        <v>0.88108882521489973</v>
      </c>
      <c r="H148" s="20">
        <v>1075</v>
      </c>
      <c r="I148" s="9">
        <v>0.87398373983739841</v>
      </c>
      <c r="J148" s="20">
        <v>0</v>
      </c>
      <c r="K148" s="9">
        <v>0</v>
      </c>
      <c r="L148" s="20">
        <v>25</v>
      </c>
      <c r="M148" s="9">
        <v>2.032520325203252E-2</v>
      </c>
      <c r="N148" s="20">
        <v>66</v>
      </c>
      <c r="O148" s="9">
        <v>5.3658536585365853E-2</v>
      </c>
      <c r="P148" s="20">
        <v>56</v>
      </c>
      <c r="Q148" s="9">
        <v>4.5528455284552849E-2</v>
      </c>
    </row>
    <row r="149" spans="4:17" x14ac:dyDescent="0.25">
      <c r="D149" s="8" t="s">
        <v>575</v>
      </c>
      <c r="E149" s="20">
        <v>2547</v>
      </c>
      <c r="F149" s="20">
        <v>2321</v>
      </c>
      <c r="G149" s="9">
        <v>0.91126815861798194</v>
      </c>
      <c r="H149" s="20">
        <v>2060</v>
      </c>
      <c r="I149" s="9">
        <v>0.88754847048685914</v>
      </c>
      <c r="J149" s="20">
        <v>0</v>
      </c>
      <c r="K149" s="9">
        <v>0</v>
      </c>
      <c r="L149" s="20">
        <v>35</v>
      </c>
      <c r="M149" s="9">
        <v>1.5079707022834985E-2</v>
      </c>
      <c r="N149" s="20">
        <v>162</v>
      </c>
      <c r="O149" s="9">
        <v>6.9797501077121932E-2</v>
      </c>
      <c r="P149" s="20">
        <v>13</v>
      </c>
      <c r="Q149" s="9">
        <v>5.6010340370529947E-3</v>
      </c>
    </row>
    <row r="150" spans="4:17" x14ac:dyDescent="0.25">
      <c r="D150" s="8" t="s">
        <v>580</v>
      </c>
      <c r="E150" s="20">
        <v>710</v>
      </c>
      <c r="F150" s="20">
        <v>577</v>
      </c>
      <c r="G150" s="9">
        <v>0.8126760563380282</v>
      </c>
      <c r="H150" s="20">
        <v>456</v>
      </c>
      <c r="I150" s="9">
        <v>0.79029462738301559</v>
      </c>
      <c r="J150" s="20">
        <v>0</v>
      </c>
      <c r="K150" s="9">
        <v>0</v>
      </c>
      <c r="L150" s="20">
        <v>4</v>
      </c>
      <c r="M150" s="9">
        <v>6.9324090121317154E-3</v>
      </c>
      <c r="N150" s="20">
        <v>3</v>
      </c>
      <c r="O150" s="9">
        <v>5.1993067590987872E-3</v>
      </c>
      <c r="P150" s="20">
        <v>110</v>
      </c>
      <c r="Q150" s="9">
        <v>0.19064124783362218</v>
      </c>
    </row>
    <row r="151" spans="4:17" x14ac:dyDescent="0.25">
      <c r="D151" s="8" t="s">
        <v>583</v>
      </c>
      <c r="E151" s="20">
        <v>708</v>
      </c>
      <c r="F151" s="20">
        <v>614</v>
      </c>
      <c r="G151" s="9">
        <v>0.86723163841807904</v>
      </c>
      <c r="H151" s="20">
        <v>514</v>
      </c>
      <c r="I151" s="9">
        <v>0.83713355048859939</v>
      </c>
      <c r="J151" s="20">
        <v>0</v>
      </c>
      <c r="K151" s="9">
        <v>0</v>
      </c>
      <c r="L151" s="20">
        <v>32</v>
      </c>
      <c r="M151" s="9">
        <v>5.2117263843648211E-2</v>
      </c>
      <c r="N151" s="20">
        <v>32</v>
      </c>
      <c r="O151" s="9">
        <v>5.2117263843648211E-2</v>
      </c>
      <c r="P151" s="20">
        <v>13</v>
      </c>
      <c r="Q151" s="9">
        <v>2.1172638436482084E-2</v>
      </c>
    </row>
    <row r="152" spans="4:17" x14ac:dyDescent="0.25">
      <c r="D152" s="8" t="s">
        <v>584</v>
      </c>
      <c r="E152" s="20">
        <v>769</v>
      </c>
      <c r="F152" s="20">
        <v>704</v>
      </c>
      <c r="G152" s="9">
        <v>0.91547464239271781</v>
      </c>
      <c r="H152" s="20">
        <v>641</v>
      </c>
      <c r="I152" s="9">
        <v>0.91051136363636365</v>
      </c>
      <c r="J152" s="20">
        <v>0</v>
      </c>
      <c r="K152" s="9">
        <v>0</v>
      </c>
      <c r="L152" s="20">
        <v>36</v>
      </c>
      <c r="M152" s="9">
        <v>5.113636363636364E-2</v>
      </c>
      <c r="N152" s="20">
        <v>7</v>
      </c>
      <c r="O152" s="9">
        <v>9.943181818181818E-3</v>
      </c>
      <c r="P152" s="20">
        <v>13</v>
      </c>
      <c r="Q152" s="9">
        <v>1.8465909090909092E-2</v>
      </c>
    </row>
    <row r="153" spans="4:17" x14ac:dyDescent="0.25">
      <c r="D153" s="8" t="s">
        <v>589</v>
      </c>
      <c r="E153" s="20">
        <v>2152</v>
      </c>
      <c r="F153" s="20">
        <v>1904</v>
      </c>
      <c r="G153" s="9">
        <v>0.88475836431226762</v>
      </c>
      <c r="H153" s="20">
        <v>1637</v>
      </c>
      <c r="I153" s="9">
        <v>0.85976890756302526</v>
      </c>
      <c r="J153" s="20">
        <v>0</v>
      </c>
      <c r="K153" s="9">
        <v>0</v>
      </c>
      <c r="L153" s="20">
        <v>33</v>
      </c>
      <c r="M153" s="9">
        <v>1.7331932773109245E-2</v>
      </c>
      <c r="N153" s="20">
        <v>70</v>
      </c>
      <c r="O153" s="9">
        <v>3.6764705882352942E-2</v>
      </c>
      <c r="P153" s="20">
        <v>123</v>
      </c>
      <c r="Q153" s="9">
        <v>6.460084033613446E-2</v>
      </c>
    </row>
    <row r="154" spans="4:17" x14ac:dyDescent="0.25">
      <c r="D154" s="8" t="s">
        <v>590</v>
      </c>
      <c r="E154" s="20">
        <v>815</v>
      </c>
      <c r="F154" s="20">
        <v>726</v>
      </c>
      <c r="G154" s="9">
        <v>0.8907975460122699</v>
      </c>
      <c r="H154" s="20">
        <v>642</v>
      </c>
      <c r="I154" s="9">
        <v>0.88429752066115708</v>
      </c>
      <c r="J154" s="20">
        <v>0</v>
      </c>
      <c r="K154" s="9">
        <v>0</v>
      </c>
      <c r="L154" s="20">
        <v>35</v>
      </c>
      <c r="M154" s="9">
        <v>4.8209366391184574E-2</v>
      </c>
      <c r="N154" s="20">
        <v>1</v>
      </c>
      <c r="O154" s="9">
        <v>1.3774104683195593E-3</v>
      </c>
      <c r="P154" s="20">
        <v>37</v>
      </c>
      <c r="Q154" s="9">
        <v>5.0964187327823693E-2</v>
      </c>
    </row>
    <row r="155" spans="4:17" x14ac:dyDescent="0.25">
      <c r="D155" s="8" t="s">
        <v>591</v>
      </c>
      <c r="E155" s="20">
        <v>671</v>
      </c>
      <c r="F155" s="20">
        <v>624</v>
      </c>
      <c r="G155" s="9">
        <v>0.92995529061102833</v>
      </c>
      <c r="H155" s="20">
        <v>576</v>
      </c>
      <c r="I155" s="9">
        <v>0.92307692307692313</v>
      </c>
      <c r="J155" s="20">
        <v>0</v>
      </c>
      <c r="K155" s="9">
        <v>0</v>
      </c>
      <c r="L155" s="20">
        <v>17</v>
      </c>
      <c r="M155" s="9">
        <v>2.7243589743589744E-2</v>
      </c>
      <c r="N155" s="20">
        <v>10</v>
      </c>
      <c r="O155" s="9">
        <v>1.6025641025641024E-2</v>
      </c>
      <c r="P155" s="20">
        <v>11</v>
      </c>
      <c r="Q155" s="9">
        <v>1.7628205128205128E-2</v>
      </c>
    </row>
    <row r="156" spans="4:17" x14ac:dyDescent="0.25">
      <c r="D156" s="8" t="s">
        <v>592</v>
      </c>
      <c r="E156" s="20">
        <v>630</v>
      </c>
      <c r="F156" s="20">
        <v>549</v>
      </c>
      <c r="G156" s="9">
        <v>0.87142857142857144</v>
      </c>
      <c r="H156" s="20">
        <v>469</v>
      </c>
      <c r="I156" s="9">
        <v>0.85428051001821492</v>
      </c>
      <c r="J156" s="20">
        <v>0</v>
      </c>
      <c r="K156" s="9">
        <v>0</v>
      </c>
      <c r="L156" s="20">
        <v>15</v>
      </c>
      <c r="M156" s="9">
        <v>2.7322404371584699E-2</v>
      </c>
      <c r="N156" s="20">
        <v>44</v>
      </c>
      <c r="O156" s="9">
        <v>8.0145719489981782E-2</v>
      </c>
      <c r="P156" s="20">
        <v>14</v>
      </c>
      <c r="Q156" s="9">
        <v>2.5500910746812388E-2</v>
      </c>
    </row>
    <row r="157" spans="4:17" x14ac:dyDescent="0.25">
      <c r="D157" s="8" t="s">
        <v>594</v>
      </c>
      <c r="E157" s="20">
        <v>1403</v>
      </c>
      <c r="F157" s="20">
        <v>1233</v>
      </c>
      <c r="G157" s="9">
        <v>0.87883107626514612</v>
      </c>
      <c r="H157" s="20">
        <v>1049</v>
      </c>
      <c r="I157" s="9">
        <v>0.85077047850770482</v>
      </c>
      <c r="J157" s="20">
        <v>0</v>
      </c>
      <c r="K157" s="9">
        <v>0</v>
      </c>
      <c r="L157" s="20">
        <v>65</v>
      </c>
      <c r="M157" s="9">
        <v>5.2716950527169508E-2</v>
      </c>
      <c r="N157" s="20">
        <v>22</v>
      </c>
      <c r="O157" s="9">
        <v>1.7842660178426603E-2</v>
      </c>
      <c r="P157" s="20">
        <v>70</v>
      </c>
      <c r="Q157" s="9">
        <v>5.6772100567721008E-2</v>
      </c>
    </row>
    <row r="158" spans="4:17" x14ac:dyDescent="0.25">
      <c r="D158" s="6" t="s">
        <v>405</v>
      </c>
      <c r="E158" s="20">
        <v>49040</v>
      </c>
      <c r="F158" s="20">
        <v>35320</v>
      </c>
      <c r="G158" s="9">
        <v>0.72022838499184338</v>
      </c>
      <c r="H158" s="20">
        <v>25428</v>
      </c>
      <c r="I158" s="9">
        <v>0.7199320498301246</v>
      </c>
      <c r="J158" s="20">
        <v>3</v>
      </c>
      <c r="K158" s="9">
        <v>8.4937712344280856E-5</v>
      </c>
      <c r="L158" s="20">
        <v>2376</v>
      </c>
      <c r="M158" s="9">
        <v>6.7270668176670448E-2</v>
      </c>
      <c r="N158" s="20">
        <v>5840</v>
      </c>
      <c r="O158" s="9">
        <v>0.16534541336353342</v>
      </c>
      <c r="P158" s="20">
        <v>4079</v>
      </c>
      <c r="Q158" s="9">
        <v>0.11548697621744054</v>
      </c>
    </row>
    <row r="159" spans="4:17" x14ac:dyDescent="0.25">
      <c r="D159" s="7" t="s">
        <v>406</v>
      </c>
      <c r="E159" s="20">
        <v>6535</v>
      </c>
      <c r="F159" s="20">
        <v>4582</v>
      </c>
      <c r="G159" s="9">
        <v>0.70114766641162973</v>
      </c>
      <c r="H159" s="20">
        <v>3173</v>
      </c>
      <c r="I159" s="9">
        <v>0.69249236141422954</v>
      </c>
      <c r="J159" s="20">
        <v>0</v>
      </c>
      <c r="K159" s="9">
        <v>0</v>
      </c>
      <c r="L159" s="20">
        <v>75</v>
      </c>
      <c r="M159" s="9">
        <v>1.6368398079441293E-2</v>
      </c>
      <c r="N159" s="20">
        <v>822</v>
      </c>
      <c r="O159" s="9">
        <v>0.17939764295067656</v>
      </c>
      <c r="P159" s="20">
        <v>901</v>
      </c>
      <c r="Q159" s="9">
        <v>0.1966390222610214</v>
      </c>
    </row>
    <row r="160" spans="4:17" x14ac:dyDescent="0.25">
      <c r="D160" s="8" t="s">
        <v>407</v>
      </c>
      <c r="E160" s="20">
        <v>977</v>
      </c>
      <c r="F160" s="20">
        <v>689</v>
      </c>
      <c r="G160" s="9">
        <v>0.70522006141248716</v>
      </c>
      <c r="H160" s="20">
        <v>453</v>
      </c>
      <c r="I160" s="9">
        <v>0.65747460087082732</v>
      </c>
      <c r="J160" s="20">
        <v>0</v>
      </c>
      <c r="K160" s="9">
        <v>0</v>
      </c>
      <c r="L160" s="20">
        <v>9</v>
      </c>
      <c r="M160" s="9">
        <v>1.3062409288824383E-2</v>
      </c>
      <c r="N160" s="20">
        <v>37</v>
      </c>
      <c r="O160" s="9">
        <v>5.3701015965166909E-2</v>
      </c>
      <c r="P160" s="20">
        <v>221</v>
      </c>
      <c r="Q160" s="9">
        <v>0.32075471698113206</v>
      </c>
    </row>
    <row r="161" spans="4:17" x14ac:dyDescent="0.25">
      <c r="D161" s="8" t="s">
        <v>408</v>
      </c>
      <c r="E161" s="20">
        <v>935</v>
      </c>
      <c r="F161" s="20">
        <v>547</v>
      </c>
      <c r="G161" s="9">
        <v>0.58502673796791449</v>
      </c>
      <c r="H161" s="20">
        <v>339</v>
      </c>
      <c r="I161" s="9">
        <v>0.61974405850091407</v>
      </c>
      <c r="J161" s="20">
        <v>0</v>
      </c>
      <c r="K161" s="9">
        <v>0</v>
      </c>
      <c r="L161" s="20">
        <v>2</v>
      </c>
      <c r="M161" s="9">
        <v>3.6563071297989031E-3</v>
      </c>
      <c r="N161" s="20">
        <v>152</v>
      </c>
      <c r="O161" s="9">
        <v>0.27787934186471663</v>
      </c>
      <c r="P161" s="20">
        <v>220</v>
      </c>
      <c r="Q161" s="9">
        <v>0.40219378427787933</v>
      </c>
    </row>
    <row r="162" spans="4:17" x14ac:dyDescent="0.25">
      <c r="D162" s="8" t="s">
        <v>409</v>
      </c>
      <c r="E162" s="20">
        <v>1411</v>
      </c>
      <c r="F162" s="20">
        <v>1036</v>
      </c>
      <c r="G162" s="9">
        <v>0.73423104181431609</v>
      </c>
      <c r="H162" s="20">
        <v>748</v>
      </c>
      <c r="I162" s="9">
        <v>0.72200772200772201</v>
      </c>
      <c r="J162" s="20">
        <v>0</v>
      </c>
      <c r="K162" s="9">
        <v>0</v>
      </c>
      <c r="L162" s="20">
        <v>3</v>
      </c>
      <c r="M162" s="9">
        <v>2.8957528957528956E-3</v>
      </c>
      <c r="N162" s="20">
        <v>304</v>
      </c>
      <c r="O162" s="9">
        <v>0.29343629343629346</v>
      </c>
      <c r="P162" s="20">
        <v>29</v>
      </c>
      <c r="Q162" s="9">
        <v>2.7992277992277992E-2</v>
      </c>
    </row>
    <row r="163" spans="4:17" x14ac:dyDescent="0.25">
      <c r="D163" s="8" t="s">
        <v>410</v>
      </c>
      <c r="E163" s="20">
        <v>787</v>
      </c>
      <c r="F163" s="20">
        <v>557</v>
      </c>
      <c r="G163" s="9">
        <v>0.70775095298602286</v>
      </c>
      <c r="H163" s="20">
        <v>365</v>
      </c>
      <c r="I163" s="9">
        <v>0.65529622980251345</v>
      </c>
      <c r="J163" s="20">
        <v>0</v>
      </c>
      <c r="K163" s="9">
        <v>0</v>
      </c>
      <c r="L163" s="20">
        <v>48</v>
      </c>
      <c r="M163" s="9">
        <v>8.6175942549371637E-2</v>
      </c>
      <c r="N163" s="20">
        <v>143</v>
      </c>
      <c r="O163" s="9">
        <v>0.25673249551166966</v>
      </c>
      <c r="P163" s="20">
        <v>16</v>
      </c>
      <c r="Q163" s="9">
        <v>2.8725314183123879E-2</v>
      </c>
    </row>
    <row r="164" spans="4:17" x14ac:dyDescent="0.25">
      <c r="D164" s="8" t="s">
        <v>411</v>
      </c>
      <c r="E164" s="20">
        <v>1128</v>
      </c>
      <c r="F164" s="20">
        <v>792</v>
      </c>
      <c r="G164" s="9">
        <v>0.7021276595744681</v>
      </c>
      <c r="H164" s="20">
        <v>597</v>
      </c>
      <c r="I164" s="9">
        <v>0.75378787878787878</v>
      </c>
      <c r="J164" s="20">
        <v>0</v>
      </c>
      <c r="K164" s="9">
        <v>0</v>
      </c>
      <c r="L164" s="20">
        <v>7</v>
      </c>
      <c r="M164" s="9">
        <v>8.8383838383838381E-3</v>
      </c>
      <c r="N164" s="20">
        <v>72</v>
      </c>
      <c r="O164" s="9">
        <v>9.0909090909090912E-2</v>
      </c>
      <c r="P164" s="20">
        <v>227</v>
      </c>
      <c r="Q164" s="9">
        <v>0.2866161616161616</v>
      </c>
    </row>
    <row r="165" spans="4:17" x14ac:dyDescent="0.25">
      <c r="D165" s="8" t="s">
        <v>412</v>
      </c>
      <c r="E165" s="20">
        <v>850</v>
      </c>
      <c r="F165" s="20">
        <v>630</v>
      </c>
      <c r="G165" s="9">
        <v>0.74117647058823533</v>
      </c>
      <c r="H165" s="20">
        <v>446</v>
      </c>
      <c r="I165" s="9">
        <v>0.70793650793650797</v>
      </c>
      <c r="J165" s="20">
        <v>0</v>
      </c>
      <c r="K165" s="9">
        <v>0</v>
      </c>
      <c r="L165" s="20">
        <v>2</v>
      </c>
      <c r="M165" s="9">
        <v>3.1746031746031746E-3</v>
      </c>
      <c r="N165" s="20">
        <v>19</v>
      </c>
      <c r="O165" s="9">
        <v>3.0158730158730159E-2</v>
      </c>
      <c r="P165" s="20">
        <v>183</v>
      </c>
      <c r="Q165" s="9">
        <v>0.2904761904761905</v>
      </c>
    </row>
    <row r="166" spans="4:17" x14ac:dyDescent="0.25">
      <c r="D166" s="8" t="s">
        <v>620</v>
      </c>
      <c r="E166" s="20">
        <v>447</v>
      </c>
      <c r="F166" s="20">
        <v>331</v>
      </c>
      <c r="G166" s="9">
        <v>0.74049217002237133</v>
      </c>
      <c r="H166" s="20">
        <v>225</v>
      </c>
      <c r="I166" s="9">
        <v>0.6797583081570997</v>
      </c>
      <c r="J166" s="20">
        <v>0</v>
      </c>
      <c r="K166" s="9">
        <v>0</v>
      </c>
      <c r="L166" s="20">
        <v>4</v>
      </c>
      <c r="M166" s="9">
        <v>1.2084592145015106E-2</v>
      </c>
      <c r="N166" s="20">
        <v>95</v>
      </c>
      <c r="O166" s="9">
        <v>0.28700906344410876</v>
      </c>
      <c r="P166" s="20">
        <v>5</v>
      </c>
      <c r="Q166" s="9">
        <v>1.5105740181268883E-2</v>
      </c>
    </row>
    <row r="167" spans="4:17" x14ac:dyDescent="0.25">
      <c r="D167" s="7" t="s">
        <v>461</v>
      </c>
      <c r="E167" s="20">
        <v>7067</v>
      </c>
      <c r="F167" s="20">
        <v>5071</v>
      </c>
      <c r="G167" s="9">
        <v>0.7175604924296024</v>
      </c>
      <c r="H167" s="20">
        <v>3704</v>
      </c>
      <c r="I167" s="9">
        <v>0.73042792348649177</v>
      </c>
      <c r="J167" s="20">
        <v>0</v>
      </c>
      <c r="K167" s="9">
        <v>0</v>
      </c>
      <c r="L167" s="20">
        <v>167</v>
      </c>
      <c r="M167" s="9">
        <v>3.2932360481167419E-2</v>
      </c>
      <c r="N167" s="20">
        <v>1072</v>
      </c>
      <c r="O167" s="9">
        <v>0.21139814632222442</v>
      </c>
      <c r="P167" s="20">
        <v>527</v>
      </c>
      <c r="Q167" s="9">
        <v>0.10392427529086964</v>
      </c>
    </row>
    <row r="168" spans="4:17" x14ac:dyDescent="0.25">
      <c r="D168" s="8" t="s">
        <v>614</v>
      </c>
      <c r="E168" s="20">
        <v>1644</v>
      </c>
      <c r="F168" s="20">
        <v>1130</v>
      </c>
      <c r="G168" s="9">
        <v>0.68734793187347931</v>
      </c>
      <c r="H168" s="20">
        <v>835</v>
      </c>
      <c r="I168" s="9">
        <v>0.73893805309734517</v>
      </c>
      <c r="J168" s="20">
        <v>0</v>
      </c>
      <c r="K168" s="9">
        <v>0</v>
      </c>
      <c r="L168" s="20">
        <v>98</v>
      </c>
      <c r="M168" s="9">
        <v>8.6725663716814158E-2</v>
      </c>
      <c r="N168" s="20">
        <v>313</v>
      </c>
      <c r="O168" s="9">
        <v>0.27699115044247785</v>
      </c>
      <c r="P168" s="20">
        <v>60</v>
      </c>
      <c r="Q168" s="9">
        <v>5.3097345132743362E-2</v>
      </c>
    </row>
    <row r="169" spans="4:17" x14ac:dyDescent="0.25">
      <c r="D169" s="8" t="s">
        <v>721</v>
      </c>
      <c r="E169" s="20">
        <v>3352</v>
      </c>
      <c r="F169" s="20">
        <v>2438</v>
      </c>
      <c r="G169" s="9">
        <v>0.72732696897374705</v>
      </c>
      <c r="H169" s="20">
        <v>1767</v>
      </c>
      <c r="I169" s="9">
        <v>0.72477440525020509</v>
      </c>
      <c r="J169" s="20">
        <v>0</v>
      </c>
      <c r="K169" s="9">
        <v>0</v>
      </c>
      <c r="L169" s="20">
        <v>30</v>
      </c>
      <c r="M169" s="9">
        <v>1.2305168170631665E-2</v>
      </c>
      <c r="N169" s="20">
        <v>649</v>
      </c>
      <c r="O169" s="9">
        <v>0.26620180475799837</v>
      </c>
      <c r="P169" s="20">
        <v>147</v>
      </c>
      <c r="Q169" s="9">
        <v>6.0295324036095159E-2</v>
      </c>
    </row>
    <row r="170" spans="4:17" x14ac:dyDescent="0.25">
      <c r="D170" s="8" t="s">
        <v>462</v>
      </c>
      <c r="E170" s="20">
        <v>2071</v>
      </c>
      <c r="F170" s="20">
        <v>1503</v>
      </c>
      <c r="G170" s="9">
        <v>0.72573635924674074</v>
      </c>
      <c r="H170" s="20">
        <v>1102</v>
      </c>
      <c r="I170" s="9">
        <v>0.73320026613439782</v>
      </c>
      <c r="J170" s="20">
        <v>0</v>
      </c>
      <c r="K170" s="9">
        <v>0</v>
      </c>
      <c r="L170" s="20">
        <v>39</v>
      </c>
      <c r="M170" s="9">
        <v>2.5948103792415168E-2</v>
      </c>
      <c r="N170" s="20">
        <v>110</v>
      </c>
      <c r="O170" s="9">
        <v>7.318695941450433E-2</v>
      </c>
      <c r="P170" s="20">
        <v>320</v>
      </c>
      <c r="Q170" s="9">
        <v>0.21290751829673984</v>
      </c>
    </row>
    <row r="171" spans="4:17" x14ac:dyDescent="0.25">
      <c r="D171" s="7" t="s">
        <v>465</v>
      </c>
      <c r="E171" s="20">
        <v>4411</v>
      </c>
      <c r="F171" s="20">
        <v>3003</v>
      </c>
      <c r="G171" s="9">
        <v>0.68079800498753118</v>
      </c>
      <c r="H171" s="20">
        <v>2121</v>
      </c>
      <c r="I171" s="9">
        <v>0.70629370629370625</v>
      </c>
      <c r="J171" s="20">
        <v>0</v>
      </c>
      <c r="K171" s="9">
        <v>0</v>
      </c>
      <c r="L171" s="20">
        <v>150</v>
      </c>
      <c r="M171" s="9">
        <v>4.9950049950049952E-2</v>
      </c>
      <c r="N171" s="20">
        <v>546</v>
      </c>
      <c r="O171" s="9">
        <v>0.18181818181818182</v>
      </c>
      <c r="P171" s="20">
        <v>575</v>
      </c>
      <c r="Q171" s="9">
        <v>0.19147519147519149</v>
      </c>
    </row>
    <row r="172" spans="4:17" x14ac:dyDescent="0.25">
      <c r="D172" s="8" t="s">
        <v>596</v>
      </c>
      <c r="E172" s="20">
        <v>687</v>
      </c>
      <c r="F172" s="20">
        <v>504</v>
      </c>
      <c r="G172" s="9">
        <v>0.73362445414847166</v>
      </c>
      <c r="H172" s="20">
        <v>348</v>
      </c>
      <c r="I172" s="9">
        <v>0.69047619047619047</v>
      </c>
      <c r="J172" s="20">
        <v>0</v>
      </c>
      <c r="K172" s="9">
        <v>0</v>
      </c>
      <c r="L172" s="20">
        <v>5</v>
      </c>
      <c r="M172" s="9">
        <v>9.9206349206349201E-3</v>
      </c>
      <c r="N172" s="20">
        <v>133</v>
      </c>
      <c r="O172" s="9">
        <v>0.2638888888888889</v>
      </c>
      <c r="P172" s="20">
        <v>22</v>
      </c>
      <c r="Q172" s="9">
        <v>4.3650793650793648E-2</v>
      </c>
    </row>
    <row r="173" spans="4:17" x14ac:dyDescent="0.25">
      <c r="D173" s="8" t="s">
        <v>598</v>
      </c>
      <c r="E173" s="20">
        <v>1225</v>
      </c>
      <c r="F173" s="20">
        <v>826</v>
      </c>
      <c r="G173" s="9">
        <v>0.67428571428571427</v>
      </c>
      <c r="H173" s="20">
        <v>555</v>
      </c>
      <c r="I173" s="9">
        <v>0.6719128329297821</v>
      </c>
      <c r="J173" s="20">
        <v>0</v>
      </c>
      <c r="K173" s="9">
        <v>0</v>
      </c>
      <c r="L173" s="20">
        <v>55</v>
      </c>
      <c r="M173" s="9">
        <v>6.6585956416464892E-2</v>
      </c>
      <c r="N173" s="20">
        <v>66</v>
      </c>
      <c r="O173" s="9">
        <v>7.990314769975787E-2</v>
      </c>
      <c r="P173" s="20">
        <v>229</v>
      </c>
      <c r="Q173" s="9">
        <v>0.27723970944309928</v>
      </c>
    </row>
    <row r="174" spans="4:17" x14ac:dyDescent="0.25">
      <c r="D174" s="8" t="s">
        <v>608</v>
      </c>
      <c r="E174" s="20">
        <v>1548</v>
      </c>
      <c r="F174" s="20">
        <v>1119</v>
      </c>
      <c r="G174" s="9">
        <v>0.72286821705426352</v>
      </c>
      <c r="H174" s="20">
        <v>860</v>
      </c>
      <c r="I174" s="9">
        <v>0.76854334226988386</v>
      </c>
      <c r="J174" s="20">
        <v>0</v>
      </c>
      <c r="K174" s="9">
        <v>0</v>
      </c>
      <c r="L174" s="20">
        <v>82</v>
      </c>
      <c r="M174" s="9">
        <v>7.3279714030384274E-2</v>
      </c>
      <c r="N174" s="20">
        <v>262</v>
      </c>
      <c r="O174" s="9">
        <v>0.23413762287756926</v>
      </c>
      <c r="P174" s="20">
        <v>49</v>
      </c>
      <c r="Q174" s="9">
        <v>4.3789097408400354E-2</v>
      </c>
    </row>
    <row r="175" spans="4:17" x14ac:dyDescent="0.25">
      <c r="D175" s="8" t="s">
        <v>466</v>
      </c>
      <c r="E175" s="20">
        <v>951</v>
      </c>
      <c r="F175" s="20">
        <v>554</v>
      </c>
      <c r="G175" s="9">
        <v>0.58254468980021035</v>
      </c>
      <c r="H175" s="20">
        <v>358</v>
      </c>
      <c r="I175" s="9">
        <v>0.64620938628158842</v>
      </c>
      <c r="J175" s="20">
        <v>0</v>
      </c>
      <c r="K175" s="9">
        <v>0</v>
      </c>
      <c r="L175" s="20">
        <v>8</v>
      </c>
      <c r="M175" s="9">
        <v>1.444043321299639E-2</v>
      </c>
      <c r="N175" s="20">
        <v>85</v>
      </c>
      <c r="O175" s="9">
        <v>0.15342960288808663</v>
      </c>
      <c r="P175" s="20">
        <v>275</v>
      </c>
      <c r="Q175" s="9">
        <v>0.49638989169675091</v>
      </c>
    </row>
    <row r="176" spans="4:17" x14ac:dyDescent="0.25">
      <c r="D176" s="7" t="s">
        <v>468</v>
      </c>
      <c r="E176" s="20">
        <v>2519</v>
      </c>
      <c r="F176" s="20">
        <v>1889</v>
      </c>
      <c r="G176" s="9">
        <v>0.74990075426756653</v>
      </c>
      <c r="H176" s="20">
        <v>1349</v>
      </c>
      <c r="I176" s="9">
        <v>0.71413446267866598</v>
      </c>
      <c r="J176" s="20">
        <v>0</v>
      </c>
      <c r="K176" s="9">
        <v>0</v>
      </c>
      <c r="L176" s="20">
        <v>117</v>
      </c>
      <c r="M176" s="9">
        <v>6.1937533086289041E-2</v>
      </c>
      <c r="N176" s="20">
        <v>165</v>
      </c>
      <c r="O176" s="9">
        <v>8.7347803070407626E-2</v>
      </c>
      <c r="P176" s="20">
        <v>278</v>
      </c>
      <c r="Q176" s="9">
        <v>0.14716781365802012</v>
      </c>
    </row>
    <row r="177" spans="4:17" x14ac:dyDescent="0.25">
      <c r="D177" s="8" t="s">
        <v>597</v>
      </c>
      <c r="E177" s="20">
        <v>250</v>
      </c>
      <c r="F177" s="20">
        <v>179</v>
      </c>
      <c r="G177" s="9">
        <v>0.71599999999999997</v>
      </c>
      <c r="H177" s="20">
        <v>133</v>
      </c>
      <c r="I177" s="9">
        <v>0.74301675977653636</v>
      </c>
      <c r="J177" s="20">
        <v>0</v>
      </c>
      <c r="K177" s="9">
        <v>0</v>
      </c>
      <c r="L177" s="20">
        <v>6</v>
      </c>
      <c r="M177" s="9">
        <v>3.3519553072625698E-2</v>
      </c>
      <c r="N177" s="20">
        <v>33</v>
      </c>
      <c r="O177" s="9">
        <v>0.18435754189944134</v>
      </c>
      <c r="P177" s="20">
        <v>24</v>
      </c>
      <c r="Q177" s="9">
        <v>0.13407821229050279</v>
      </c>
    </row>
    <row r="178" spans="4:17" x14ac:dyDescent="0.25">
      <c r="D178" s="8" t="s">
        <v>602</v>
      </c>
      <c r="E178" s="20">
        <v>205</v>
      </c>
      <c r="F178" s="20">
        <v>152</v>
      </c>
      <c r="G178" s="9">
        <v>0.74146341463414633</v>
      </c>
      <c r="H178" s="20">
        <v>128</v>
      </c>
      <c r="I178" s="9">
        <v>0.84210526315789469</v>
      </c>
      <c r="J178" s="20">
        <v>0</v>
      </c>
      <c r="K178" s="9">
        <v>0</v>
      </c>
      <c r="L178" s="20">
        <v>2</v>
      </c>
      <c r="M178" s="9">
        <v>1.3157894736842105E-2</v>
      </c>
      <c r="N178" s="20">
        <v>8</v>
      </c>
      <c r="O178" s="9">
        <v>5.2631578947368418E-2</v>
      </c>
      <c r="P178" s="20">
        <v>41</v>
      </c>
      <c r="Q178" s="9">
        <v>0.26973684210526316</v>
      </c>
    </row>
    <row r="179" spans="4:17" x14ac:dyDescent="0.25">
      <c r="D179" s="8" t="s">
        <v>613</v>
      </c>
      <c r="E179" s="20">
        <v>432</v>
      </c>
      <c r="F179" s="20">
        <v>306</v>
      </c>
      <c r="G179" s="9">
        <v>0.70833333333333337</v>
      </c>
      <c r="H179" s="20">
        <v>211</v>
      </c>
      <c r="I179" s="9">
        <v>0.68954248366013071</v>
      </c>
      <c r="J179" s="20">
        <v>0</v>
      </c>
      <c r="K179" s="9">
        <v>0</v>
      </c>
      <c r="L179" s="20">
        <v>82</v>
      </c>
      <c r="M179" s="9">
        <v>0.26797385620915032</v>
      </c>
      <c r="N179" s="20">
        <v>10</v>
      </c>
      <c r="O179" s="9">
        <v>3.2679738562091505E-2</v>
      </c>
      <c r="P179" s="20">
        <v>22</v>
      </c>
      <c r="Q179" s="9">
        <v>7.1895424836601302E-2</v>
      </c>
    </row>
    <row r="180" spans="4:17" x14ac:dyDescent="0.25">
      <c r="D180" s="8" t="s">
        <v>615</v>
      </c>
      <c r="E180" s="20">
        <v>990</v>
      </c>
      <c r="F180" s="20">
        <v>759</v>
      </c>
      <c r="G180" s="9">
        <v>0.76666666666666672</v>
      </c>
      <c r="H180" s="20">
        <v>520</v>
      </c>
      <c r="I180" s="9">
        <v>0.68511198945981555</v>
      </c>
      <c r="J180" s="20">
        <v>0</v>
      </c>
      <c r="K180" s="9">
        <v>0</v>
      </c>
      <c r="L180" s="20">
        <v>11</v>
      </c>
      <c r="M180" s="9">
        <v>1.4492753623188406E-2</v>
      </c>
      <c r="N180" s="20">
        <v>53</v>
      </c>
      <c r="O180" s="9">
        <v>6.9828722002635041E-2</v>
      </c>
      <c r="P180" s="20">
        <v>139</v>
      </c>
      <c r="Q180" s="9">
        <v>0.1831357048748353</v>
      </c>
    </row>
    <row r="181" spans="4:17" x14ac:dyDescent="0.25">
      <c r="D181" s="8" t="s">
        <v>469</v>
      </c>
      <c r="E181" s="20">
        <v>362</v>
      </c>
      <c r="F181" s="20">
        <v>263</v>
      </c>
      <c r="G181" s="9">
        <v>0.72651933701657456</v>
      </c>
      <c r="H181" s="20">
        <v>191</v>
      </c>
      <c r="I181" s="9">
        <v>0.72623574144486691</v>
      </c>
      <c r="J181" s="20">
        <v>0</v>
      </c>
      <c r="K181" s="9">
        <v>0</v>
      </c>
      <c r="L181" s="20">
        <v>9</v>
      </c>
      <c r="M181" s="9">
        <v>3.4220532319391636E-2</v>
      </c>
      <c r="N181" s="20">
        <v>59</v>
      </c>
      <c r="O181" s="9">
        <v>0.22433460076045628</v>
      </c>
      <c r="P181" s="20">
        <v>21</v>
      </c>
      <c r="Q181" s="9">
        <v>7.9847908745247151E-2</v>
      </c>
    </row>
    <row r="182" spans="4:17" x14ac:dyDescent="0.25">
      <c r="D182" s="8" t="s">
        <v>471</v>
      </c>
      <c r="E182" s="20">
        <v>280</v>
      </c>
      <c r="F182" s="20">
        <v>230</v>
      </c>
      <c r="G182" s="9">
        <v>0.8214285714285714</v>
      </c>
      <c r="H182" s="20">
        <v>166</v>
      </c>
      <c r="I182" s="9">
        <v>0.72173913043478266</v>
      </c>
      <c r="J182" s="20">
        <v>0</v>
      </c>
      <c r="K182" s="9">
        <v>0</v>
      </c>
      <c r="L182" s="20">
        <v>7</v>
      </c>
      <c r="M182" s="9">
        <v>3.0434782608695653E-2</v>
      </c>
      <c r="N182" s="20">
        <v>2</v>
      </c>
      <c r="O182" s="9">
        <v>8.6956521739130436E-3</v>
      </c>
      <c r="P182" s="20">
        <v>31</v>
      </c>
      <c r="Q182" s="9">
        <v>0.13478260869565217</v>
      </c>
    </row>
    <row r="183" spans="4:17" x14ac:dyDescent="0.25">
      <c r="D183" s="7" t="s">
        <v>459</v>
      </c>
      <c r="E183" s="20">
        <v>3741</v>
      </c>
      <c r="F183" s="20">
        <v>2907</v>
      </c>
      <c r="G183" s="9">
        <v>0.77706495589414593</v>
      </c>
      <c r="H183" s="20">
        <v>2059</v>
      </c>
      <c r="I183" s="9">
        <v>0.70829033367733063</v>
      </c>
      <c r="J183" s="20">
        <v>0</v>
      </c>
      <c r="K183" s="9">
        <v>0</v>
      </c>
      <c r="L183" s="20">
        <v>33</v>
      </c>
      <c r="M183" s="9">
        <v>1.1351909184726523E-2</v>
      </c>
      <c r="N183" s="20">
        <v>333</v>
      </c>
      <c r="O183" s="9">
        <v>0.11455108359133127</v>
      </c>
      <c r="P183" s="20">
        <v>368</v>
      </c>
      <c r="Q183" s="9">
        <v>0.12659098727210183</v>
      </c>
    </row>
    <row r="184" spans="4:17" x14ac:dyDescent="0.25">
      <c r="D184" s="8" t="s">
        <v>460</v>
      </c>
      <c r="E184" s="20">
        <v>155</v>
      </c>
      <c r="F184" s="20">
        <v>123</v>
      </c>
      <c r="G184" s="9">
        <v>0.79354838709677422</v>
      </c>
      <c r="H184" s="20">
        <v>87</v>
      </c>
      <c r="I184" s="9">
        <v>0.70731707317073167</v>
      </c>
      <c r="J184" s="20">
        <v>0</v>
      </c>
      <c r="K184" s="9">
        <v>0</v>
      </c>
      <c r="L184" s="20">
        <v>4</v>
      </c>
      <c r="M184" s="9">
        <v>3.2520325203252036E-2</v>
      </c>
      <c r="N184" s="20">
        <v>18</v>
      </c>
      <c r="O184" s="9">
        <v>0.14634146341463414</v>
      </c>
      <c r="P184" s="20">
        <v>9</v>
      </c>
      <c r="Q184" s="9">
        <v>7.3170731707317069E-2</v>
      </c>
    </row>
    <row r="185" spans="4:17" x14ac:dyDescent="0.25">
      <c r="D185" s="8" t="s">
        <v>605</v>
      </c>
      <c r="E185" s="20">
        <v>309</v>
      </c>
      <c r="F185" s="20">
        <v>278</v>
      </c>
      <c r="G185" s="9">
        <v>0.89967637540453071</v>
      </c>
      <c r="H185" s="20">
        <v>196</v>
      </c>
      <c r="I185" s="9">
        <v>0.70503597122302153</v>
      </c>
      <c r="J185" s="20">
        <v>0</v>
      </c>
      <c r="K185" s="9">
        <v>0</v>
      </c>
      <c r="L185" s="20">
        <v>1</v>
      </c>
      <c r="M185" s="9">
        <v>3.5971223021582736E-3</v>
      </c>
      <c r="N185" s="20">
        <v>22</v>
      </c>
      <c r="O185" s="9">
        <v>7.9136690647482008E-2</v>
      </c>
      <c r="P185" s="20">
        <v>6</v>
      </c>
      <c r="Q185" s="9">
        <v>2.1582733812949641E-2</v>
      </c>
    </row>
    <row r="186" spans="4:17" x14ac:dyDescent="0.25">
      <c r="D186" s="8" t="s">
        <v>610</v>
      </c>
      <c r="E186" s="20">
        <v>610</v>
      </c>
      <c r="F186" s="20">
        <v>483</v>
      </c>
      <c r="G186" s="9">
        <v>0.79180327868852463</v>
      </c>
      <c r="H186" s="20">
        <v>340</v>
      </c>
      <c r="I186" s="9">
        <v>0.70393374741200831</v>
      </c>
      <c r="J186" s="20">
        <v>0</v>
      </c>
      <c r="K186" s="9">
        <v>0</v>
      </c>
      <c r="L186" s="20">
        <v>11</v>
      </c>
      <c r="M186" s="9">
        <v>2.2774327122153208E-2</v>
      </c>
      <c r="N186" s="20">
        <v>71</v>
      </c>
      <c r="O186" s="9">
        <v>0.14699792960662525</v>
      </c>
      <c r="P186" s="20">
        <v>22</v>
      </c>
      <c r="Q186" s="9">
        <v>4.5548654244306416E-2</v>
      </c>
    </row>
    <row r="187" spans="4:17" x14ac:dyDescent="0.25">
      <c r="D187" s="8" t="s">
        <v>616</v>
      </c>
      <c r="E187" s="20">
        <v>1331</v>
      </c>
      <c r="F187" s="20">
        <v>1091</v>
      </c>
      <c r="G187" s="9">
        <v>0.81968444778362137</v>
      </c>
      <c r="H187" s="20">
        <v>778</v>
      </c>
      <c r="I187" s="9">
        <v>0.71310724106324475</v>
      </c>
      <c r="J187" s="20">
        <v>0</v>
      </c>
      <c r="K187" s="9">
        <v>0</v>
      </c>
      <c r="L187" s="20">
        <v>8</v>
      </c>
      <c r="M187" s="9">
        <v>7.3327222731439049E-3</v>
      </c>
      <c r="N187" s="20">
        <v>91</v>
      </c>
      <c r="O187" s="9">
        <v>8.3409715857011915E-2</v>
      </c>
      <c r="P187" s="20">
        <v>112</v>
      </c>
      <c r="Q187" s="9">
        <v>0.10265811182401467</v>
      </c>
    </row>
    <row r="188" spans="4:17" x14ac:dyDescent="0.25">
      <c r="D188" s="8" t="s">
        <v>621</v>
      </c>
      <c r="E188" s="20">
        <v>289</v>
      </c>
      <c r="F188" s="20">
        <v>175</v>
      </c>
      <c r="G188" s="9">
        <v>0.60553633217993075</v>
      </c>
      <c r="H188" s="20">
        <v>119</v>
      </c>
      <c r="I188" s="9">
        <v>0.68</v>
      </c>
      <c r="J188" s="20">
        <v>0</v>
      </c>
      <c r="K188" s="9">
        <v>0</v>
      </c>
      <c r="L188" s="20">
        <v>0</v>
      </c>
      <c r="M188" s="9">
        <v>0</v>
      </c>
      <c r="N188" s="20">
        <v>80</v>
      </c>
      <c r="O188" s="9">
        <v>0.45714285714285713</v>
      </c>
      <c r="P188" s="20">
        <v>31</v>
      </c>
      <c r="Q188" s="9">
        <v>0.17714285714285713</v>
      </c>
    </row>
    <row r="189" spans="4:17" x14ac:dyDescent="0.25">
      <c r="D189" s="8" t="s">
        <v>624</v>
      </c>
      <c r="E189" s="20">
        <v>1047</v>
      </c>
      <c r="F189" s="20">
        <v>757</v>
      </c>
      <c r="G189" s="9">
        <v>0.72301814708691503</v>
      </c>
      <c r="H189" s="20">
        <v>539</v>
      </c>
      <c r="I189" s="9">
        <v>0.71202113606340822</v>
      </c>
      <c r="J189" s="20">
        <v>0</v>
      </c>
      <c r="K189" s="9">
        <v>0</v>
      </c>
      <c r="L189" s="20">
        <v>9</v>
      </c>
      <c r="M189" s="9">
        <v>1.1889035667107001E-2</v>
      </c>
      <c r="N189" s="20">
        <v>51</v>
      </c>
      <c r="O189" s="9">
        <v>6.7371202113606338E-2</v>
      </c>
      <c r="P189" s="20">
        <v>188</v>
      </c>
      <c r="Q189" s="9">
        <v>0.24834874504623514</v>
      </c>
    </row>
    <row r="190" spans="4:17" x14ac:dyDescent="0.25">
      <c r="D190" s="7" t="s">
        <v>458</v>
      </c>
      <c r="E190" s="20">
        <v>5021</v>
      </c>
      <c r="F190" s="20">
        <v>3873</v>
      </c>
      <c r="G190" s="9">
        <v>0.77136028679545909</v>
      </c>
      <c r="H190" s="20">
        <v>2858</v>
      </c>
      <c r="I190" s="9">
        <v>0.73792925380841723</v>
      </c>
      <c r="J190" s="20">
        <v>0</v>
      </c>
      <c r="K190" s="9">
        <v>0</v>
      </c>
      <c r="L190" s="20">
        <v>102</v>
      </c>
      <c r="M190" s="9">
        <v>2.6336173508907823E-2</v>
      </c>
      <c r="N190" s="20">
        <v>523</v>
      </c>
      <c r="O190" s="9">
        <v>0.13503743867802737</v>
      </c>
      <c r="P190" s="20">
        <v>390</v>
      </c>
      <c r="Q190" s="9">
        <v>0.10069713400464755</v>
      </c>
    </row>
    <row r="191" spans="4:17" x14ac:dyDescent="0.25">
      <c r="D191" s="8" t="s">
        <v>720</v>
      </c>
      <c r="E191" s="20">
        <v>1984</v>
      </c>
      <c r="F191" s="20">
        <v>1584</v>
      </c>
      <c r="G191" s="9">
        <v>0.79838709677419351</v>
      </c>
      <c r="H191" s="20">
        <v>1170</v>
      </c>
      <c r="I191" s="9">
        <v>0.73863636363636365</v>
      </c>
      <c r="J191" s="20">
        <v>0</v>
      </c>
      <c r="K191" s="9">
        <v>0</v>
      </c>
      <c r="L191" s="20">
        <v>42</v>
      </c>
      <c r="M191" s="9">
        <v>2.6515151515151516E-2</v>
      </c>
      <c r="N191" s="20">
        <v>222</v>
      </c>
      <c r="O191" s="9">
        <v>0.14015151515151514</v>
      </c>
      <c r="P191" s="20">
        <v>98</v>
      </c>
      <c r="Q191" s="9">
        <v>6.1868686868686872E-2</v>
      </c>
    </row>
    <row r="192" spans="4:17" x14ac:dyDescent="0.25">
      <c r="D192" s="8" t="s">
        <v>606</v>
      </c>
      <c r="E192" s="20">
        <v>853</v>
      </c>
      <c r="F192" s="20">
        <v>534</v>
      </c>
      <c r="G192" s="9">
        <v>0.62602579132473624</v>
      </c>
      <c r="H192" s="20">
        <v>371</v>
      </c>
      <c r="I192" s="9">
        <v>0.69475655430711614</v>
      </c>
      <c r="J192" s="20">
        <v>0</v>
      </c>
      <c r="K192" s="9">
        <v>0</v>
      </c>
      <c r="L192" s="20">
        <v>3</v>
      </c>
      <c r="M192" s="9">
        <v>5.6179775280898875E-3</v>
      </c>
      <c r="N192" s="20">
        <v>22</v>
      </c>
      <c r="O192" s="9">
        <v>4.1198501872659173E-2</v>
      </c>
      <c r="P192" s="20">
        <v>269</v>
      </c>
      <c r="Q192" s="9">
        <v>0.50374531835205993</v>
      </c>
    </row>
    <row r="193" spans="4:17" x14ac:dyDescent="0.25">
      <c r="D193" s="8" t="s">
        <v>623</v>
      </c>
      <c r="E193" s="20">
        <v>2184</v>
      </c>
      <c r="F193" s="20">
        <v>1755</v>
      </c>
      <c r="G193" s="9">
        <v>0.8035714285714286</v>
      </c>
      <c r="H193" s="20">
        <v>1317</v>
      </c>
      <c r="I193" s="9">
        <v>0.75042735042735043</v>
      </c>
      <c r="J193" s="20">
        <v>0</v>
      </c>
      <c r="K193" s="9">
        <v>0</v>
      </c>
      <c r="L193" s="20">
        <v>57</v>
      </c>
      <c r="M193" s="9">
        <v>3.2478632478632481E-2</v>
      </c>
      <c r="N193" s="20">
        <v>279</v>
      </c>
      <c r="O193" s="9">
        <v>0.15897435897435896</v>
      </c>
      <c r="P193" s="20">
        <v>23</v>
      </c>
      <c r="Q193" s="9">
        <v>1.3105413105413105E-2</v>
      </c>
    </row>
    <row r="194" spans="4:17" x14ac:dyDescent="0.25">
      <c r="D194" s="7" t="s">
        <v>604</v>
      </c>
      <c r="E194" s="20">
        <v>5329</v>
      </c>
      <c r="F194" s="20">
        <v>3801</v>
      </c>
      <c r="G194" s="9">
        <v>0.71326702946143739</v>
      </c>
      <c r="H194" s="20">
        <v>2807</v>
      </c>
      <c r="I194" s="9">
        <v>0.73848987108655617</v>
      </c>
      <c r="J194" s="20">
        <v>3</v>
      </c>
      <c r="K194" s="9">
        <v>7.8926598263614838E-4</v>
      </c>
      <c r="L194" s="20">
        <v>779</v>
      </c>
      <c r="M194" s="9">
        <v>0.20494606682451985</v>
      </c>
      <c r="N194" s="20">
        <v>273</v>
      </c>
      <c r="O194" s="9">
        <v>7.18232044198895E-2</v>
      </c>
      <c r="P194" s="20">
        <v>342</v>
      </c>
      <c r="Q194" s="9">
        <v>8.9976322020520916E-2</v>
      </c>
    </row>
    <row r="195" spans="4:17" x14ac:dyDescent="0.25">
      <c r="D195" s="8" t="s">
        <v>607</v>
      </c>
      <c r="E195" s="20">
        <v>602</v>
      </c>
      <c r="F195" s="20">
        <v>470</v>
      </c>
      <c r="G195" s="9">
        <v>0.78073089700996678</v>
      </c>
      <c r="H195" s="20">
        <v>341</v>
      </c>
      <c r="I195" s="9">
        <v>0.72553191489361701</v>
      </c>
      <c r="J195" s="20">
        <v>3</v>
      </c>
      <c r="K195" s="9">
        <v>6.382978723404255E-3</v>
      </c>
      <c r="L195" s="20">
        <v>13</v>
      </c>
      <c r="M195" s="9">
        <v>2.7659574468085105E-2</v>
      </c>
      <c r="N195" s="20">
        <v>81</v>
      </c>
      <c r="O195" s="9">
        <v>0.17234042553191489</v>
      </c>
      <c r="P195" s="20">
        <v>14</v>
      </c>
      <c r="Q195" s="9">
        <v>2.9787234042553193E-2</v>
      </c>
    </row>
    <row r="196" spans="4:17" x14ac:dyDescent="0.25">
      <c r="D196" s="8" t="s">
        <v>618</v>
      </c>
      <c r="E196" s="20">
        <v>800</v>
      </c>
      <c r="F196" s="20">
        <v>517</v>
      </c>
      <c r="G196" s="9">
        <v>0.64624999999999999</v>
      </c>
      <c r="H196" s="20">
        <v>368</v>
      </c>
      <c r="I196" s="9">
        <v>0.71179883945841393</v>
      </c>
      <c r="J196" s="20">
        <v>0</v>
      </c>
      <c r="K196" s="9">
        <v>0</v>
      </c>
      <c r="L196" s="20">
        <v>198</v>
      </c>
      <c r="M196" s="9">
        <v>0.38297872340425532</v>
      </c>
      <c r="N196" s="20">
        <v>6</v>
      </c>
      <c r="O196" s="9">
        <v>1.160541586073501E-2</v>
      </c>
      <c r="P196" s="20">
        <v>54</v>
      </c>
      <c r="Q196" s="9">
        <v>0.10444874274661509</v>
      </c>
    </row>
    <row r="197" spans="4:17" x14ac:dyDescent="0.25">
      <c r="D197" s="8" t="s">
        <v>619</v>
      </c>
      <c r="E197" s="20">
        <v>1573</v>
      </c>
      <c r="F197" s="20">
        <v>1085</v>
      </c>
      <c r="G197" s="9">
        <v>0.68976478067387159</v>
      </c>
      <c r="H197" s="20">
        <v>855</v>
      </c>
      <c r="I197" s="9">
        <v>0.78801843317972353</v>
      </c>
      <c r="J197" s="20">
        <v>0</v>
      </c>
      <c r="K197" s="9">
        <v>0</v>
      </c>
      <c r="L197" s="20">
        <v>419</v>
      </c>
      <c r="M197" s="9">
        <v>0.3861751152073733</v>
      </c>
      <c r="N197" s="20">
        <v>13</v>
      </c>
      <c r="O197" s="9">
        <v>1.1981566820276499E-2</v>
      </c>
      <c r="P197" s="20">
        <v>29</v>
      </c>
      <c r="Q197" s="9">
        <v>2.6728110599078342E-2</v>
      </c>
    </row>
    <row r="198" spans="4:17" x14ac:dyDescent="0.25">
      <c r="D198" s="8" t="s">
        <v>622</v>
      </c>
      <c r="E198" s="20">
        <v>1356</v>
      </c>
      <c r="F198" s="20">
        <v>1101</v>
      </c>
      <c r="G198" s="9">
        <v>0.81194690265486724</v>
      </c>
      <c r="H198" s="20">
        <v>786</v>
      </c>
      <c r="I198" s="9">
        <v>0.71389645776566757</v>
      </c>
      <c r="J198" s="20">
        <v>0</v>
      </c>
      <c r="K198" s="9">
        <v>0</v>
      </c>
      <c r="L198" s="20">
        <v>105</v>
      </c>
      <c r="M198" s="9">
        <v>9.5367847411444148E-2</v>
      </c>
      <c r="N198" s="20">
        <v>90</v>
      </c>
      <c r="O198" s="9">
        <v>8.1743869209809264E-2</v>
      </c>
      <c r="P198" s="20">
        <v>21</v>
      </c>
      <c r="Q198" s="9">
        <v>1.9073569482288829E-2</v>
      </c>
    </row>
    <row r="199" spans="4:17" x14ac:dyDescent="0.25">
      <c r="D199" s="8" t="s">
        <v>750</v>
      </c>
      <c r="E199" s="20">
        <v>998</v>
      </c>
      <c r="F199" s="20">
        <v>628</v>
      </c>
      <c r="G199" s="9">
        <v>0.6292585170340681</v>
      </c>
      <c r="H199" s="20">
        <v>457</v>
      </c>
      <c r="I199" s="9">
        <v>0.72770700636942676</v>
      </c>
      <c r="J199" s="20">
        <v>0</v>
      </c>
      <c r="K199" s="9">
        <v>0</v>
      </c>
      <c r="L199" s="20">
        <v>44</v>
      </c>
      <c r="M199" s="9">
        <v>7.0063694267515922E-2</v>
      </c>
      <c r="N199" s="20">
        <v>83</v>
      </c>
      <c r="O199" s="9">
        <v>0.1321656050955414</v>
      </c>
      <c r="P199" s="20">
        <v>224</v>
      </c>
      <c r="Q199" s="9">
        <v>0.35668789808917195</v>
      </c>
    </row>
    <row r="200" spans="4:17" x14ac:dyDescent="0.25">
      <c r="D200" s="7" t="s">
        <v>599</v>
      </c>
      <c r="E200" s="20">
        <v>8609</v>
      </c>
      <c r="F200" s="20">
        <v>6421</v>
      </c>
      <c r="G200" s="9">
        <v>0.74584736903240789</v>
      </c>
      <c r="H200" s="20">
        <v>4725</v>
      </c>
      <c r="I200" s="9">
        <v>0.73586668743186423</v>
      </c>
      <c r="J200" s="20">
        <v>0</v>
      </c>
      <c r="K200" s="9">
        <v>0</v>
      </c>
      <c r="L200" s="20">
        <v>426</v>
      </c>
      <c r="M200" s="9">
        <v>6.6344806104968068E-2</v>
      </c>
      <c r="N200" s="20">
        <v>1104</v>
      </c>
      <c r="O200" s="9">
        <v>0.17193583553963557</v>
      </c>
      <c r="P200" s="20">
        <v>399</v>
      </c>
      <c r="Q200" s="9">
        <v>6.2139853605357419E-2</v>
      </c>
    </row>
    <row r="201" spans="4:17" x14ac:dyDescent="0.25">
      <c r="D201" s="8" t="s">
        <v>600</v>
      </c>
      <c r="E201" s="20">
        <v>883</v>
      </c>
      <c r="F201" s="20">
        <v>645</v>
      </c>
      <c r="G201" s="9">
        <v>0.73046432616081536</v>
      </c>
      <c r="H201" s="20">
        <v>501</v>
      </c>
      <c r="I201" s="9">
        <v>0.77674418604651163</v>
      </c>
      <c r="J201" s="20">
        <v>0</v>
      </c>
      <c r="K201" s="9">
        <v>0</v>
      </c>
      <c r="L201" s="20">
        <v>26</v>
      </c>
      <c r="M201" s="9">
        <v>4.0310077519379844E-2</v>
      </c>
      <c r="N201" s="20">
        <v>58</v>
      </c>
      <c r="O201" s="9">
        <v>8.9922480620155038E-2</v>
      </c>
      <c r="P201" s="20">
        <v>120</v>
      </c>
      <c r="Q201" s="9">
        <v>0.18604651162790697</v>
      </c>
    </row>
    <row r="202" spans="4:17" x14ac:dyDescent="0.25">
      <c r="D202" s="8" t="s">
        <v>601</v>
      </c>
      <c r="E202" s="20">
        <v>1825</v>
      </c>
      <c r="F202" s="20">
        <v>1408</v>
      </c>
      <c r="G202" s="9">
        <v>0.77150684931506852</v>
      </c>
      <c r="H202" s="20">
        <v>988</v>
      </c>
      <c r="I202" s="9">
        <v>0.70170454545454541</v>
      </c>
      <c r="J202" s="20">
        <v>0</v>
      </c>
      <c r="K202" s="9">
        <v>0</v>
      </c>
      <c r="L202" s="20">
        <v>50</v>
      </c>
      <c r="M202" s="9">
        <v>3.551136363636364E-2</v>
      </c>
      <c r="N202" s="20">
        <v>291</v>
      </c>
      <c r="O202" s="9">
        <v>0.20667613636363635</v>
      </c>
      <c r="P202" s="20">
        <v>26</v>
      </c>
      <c r="Q202" s="9">
        <v>1.8465909090909092E-2</v>
      </c>
    </row>
    <row r="203" spans="4:17" x14ac:dyDescent="0.25">
      <c r="D203" s="8" t="s">
        <v>603</v>
      </c>
      <c r="E203" s="20">
        <v>861</v>
      </c>
      <c r="F203" s="20">
        <v>650</v>
      </c>
      <c r="G203" s="9">
        <v>0.75493612078977934</v>
      </c>
      <c r="H203" s="20">
        <v>488</v>
      </c>
      <c r="I203" s="9">
        <v>0.75076923076923074</v>
      </c>
      <c r="J203" s="20">
        <v>0</v>
      </c>
      <c r="K203" s="9">
        <v>0</v>
      </c>
      <c r="L203" s="20">
        <v>17</v>
      </c>
      <c r="M203" s="9">
        <v>2.6153846153846153E-2</v>
      </c>
      <c r="N203" s="20">
        <v>121</v>
      </c>
      <c r="O203" s="9">
        <v>0.18615384615384614</v>
      </c>
      <c r="P203" s="20">
        <v>49</v>
      </c>
      <c r="Q203" s="9">
        <v>7.5384615384615383E-2</v>
      </c>
    </row>
    <row r="204" spans="4:17" x14ac:dyDescent="0.25">
      <c r="D204" s="8" t="s">
        <v>609</v>
      </c>
      <c r="E204" s="20">
        <v>1552</v>
      </c>
      <c r="F204" s="20">
        <v>1128</v>
      </c>
      <c r="G204" s="9">
        <v>0.72680412371134018</v>
      </c>
      <c r="H204" s="20">
        <v>841</v>
      </c>
      <c r="I204" s="9">
        <v>0.74556737588652477</v>
      </c>
      <c r="J204" s="20">
        <v>0</v>
      </c>
      <c r="K204" s="9">
        <v>0</v>
      </c>
      <c r="L204" s="20">
        <v>263</v>
      </c>
      <c r="M204" s="9">
        <v>0.23315602836879432</v>
      </c>
      <c r="N204" s="20">
        <v>77</v>
      </c>
      <c r="O204" s="9">
        <v>6.8262411347517732E-2</v>
      </c>
      <c r="P204" s="20">
        <v>37</v>
      </c>
      <c r="Q204" s="9">
        <v>3.2801418439716311E-2</v>
      </c>
    </row>
    <row r="205" spans="4:17" x14ac:dyDescent="0.25">
      <c r="D205" s="8" t="s">
        <v>617</v>
      </c>
      <c r="E205" s="20">
        <v>3488</v>
      </c>
      <c r="F205" s="20">
        <v>2590</v>
      </c>
      <c r="G205" s="9">
        <v>0.74254587155963303</v>
      </c>
      <c r="H205" s="20">
        <v>1907</v>
      </c>
      <c r="I205" s="9">
        <v>0.73629343629343624</v>
      </c>
      <c r="J205" s="20">
        <v>0</v>
      </c>
      <c r="K205" s="9">
        <v>0</v>
      </c>
      <c r="L205" s="20">
        <v>70</v>
      </c>
      <c r="M205" s="9">
        <v>2.7027027027027029E-2</v>
      </c>
      <c r="N205" s="20">
        <v>557</v>
      </c>
      <c r="O205" s="9">
        <v>0.21505791505791505</v>
      </c>
      <c r="P205" s="20">
        <v>167</v>
      </c>
      <c r="Q205" s="9">
        <v>6.447876447876448E-2</v>
      </c>
    </row>
    <row r="206" spans="4:17" x14ac:dyDescent="0.25">
      <c r="D206" s="7" t="s">
        <v>463</v>
      </c>
      <c r="E206" s="20">
        <v>5808</v>
      </c>
      <c r="F206" s="20">
        <v>3773</v>
      </c>
      <c r="G206" s="9">
        <v>0.64962121212121215</v>
      </c>
      <c r="H206" s="20">
        <v>2632</v>
      </c>
      <c r="I206" s="9">
        <v>0.69758812615955468</v>
      </c>
      <c r="J206" s="20">
        <v>0</v>
      </c>
      <c r="K206" s="9">
        <v>0</v>
      </c>
      <c r="L206" s="20">
        <v>527</v>
      </c>
      <c r="M206" s="9">
        <v>0.1396766498807315</v>
      </c>
      <c r="N206" s="20">
        <v>1002</v>
      </c>
      <c r="O206" s="9">
        <v>0.26557116353034721</v>
      </c>
      <c r="P206" s="20">
        <v>299</v>
      </c>
      <c r="Q206" s="9">
        <v>7.9247283328915979E-2</v>
      </c>
    </row>
    <row r="207" spans="4:17" x14ac:dyDescent="0.25">
      <c r="D207" s="8" t="s">
        <v>595</v>
      </c>
      <c r="E207" s="20">
        <v>996</v>
      </c>
      <c r="F207" s="20">
        <v>684</v>
      </c>
      <c r="G207" s="9">
        <v>0.68674698795180722</v>
      </c>
      <c r="H207" s="20">
        <v>469</v>
      </c>
      <c r="I207" s="9">
        <v>0.68567251461988299</v>
      </c>
      <c r="J207" s="20">
        <v>0</v>
      </c>
      <c r="K207" s="9">
        <v>0</v>
      </c>
      <c r="L207" s="20">
        <v>9</v>
      </c>
      <c r="M207" s="9">
        <v>1.3157894736842105E-2</v>
      </c>
      <c r="N207" s="20">
        <v>242</v>
      </c>
      <c r="O207" s="9">
        <v>0.35380116959064328</v>
      </c>
      <c r="P207" s="20">
        <v>32</v>
      </c>
      <c r="Q207" s="9">
        <v>4.6783625730994149E-2</v>
      </c>
    </row>
    <row r="208" spans="4:17" x14ac:dyDescent="0.25">
      <c r="D208" s="8" t="s">
        <v>464</v>
      </c>
      <c r="E208" s="20">
        <v>1179</v>
      </c>
      <c r="F208" s="20">
        <v>825</v>
      </c>
      <c r="G208" s="9">
        <v>0.69974554707379133</v>
      </c>
      <c r="H208" s="20">
        <v>555</v>
      </c>
      <c r="I208" s="9">
        <v>0.67272727272727273</v>
      </c>
      <c r="J208" s="20">
        <v>0</v>
      </c>
      <c r="K208" s="9">
        <v>0</v>
      </c>
      <c r="L208" s="20">
        <v>21</v>
      </c>
      <c r="M208" s="9">
        <v>2.5454545454545455E-2</v>
      </c>
      <c r="N208" s="20">
        <v>242</v>
      </c>
      <c r="O208" s="9">
        <v>0.29333333333333333</v>
      </c>
      <c r="P208" s="20">
        <v>43</v>
      </c>
      <c r="Q208" s="9">
        <v>5.2121212121212124E-2</v>
      </c>
    </row>
    <row r="209" spans="4:17" x14ac:dyDescent="0.25">
      <c r="D209" s="8" t="s">
        <v>611</v>
      </c>
      <c r="E209" s="20">
        <v>1023</v>
      </c>
      <c r="F209" s="20">
        <v>737</v>
      </c>
      <c r="G209" s="9">
        <v>0.72043010752688175</v>
      </c>
      <c r="H209" s="20">
        <v>551</v>
      </c>
      <c r="I209" s="9">
        <v>0.74762550881953871</v>
      </c>
      <c r="J209" s="20">
        <v>0</v>
      </c>
      <c r="K209" s="9">
        <v>0</v>
      </c>
      <c r="L209" s="20">
        <v>29</v>
      </c>
      <c r="M209" s="9">
        <v>3.9348710990502037E-2</v>
      </c>
      <c r="N209" s="20">
        <v>186</v>
      </c>
      <c r="O209" s="9">
        <v>0.25237449118046135</v>
      </c>
      <c r="P209" s="20">
        <v>31</v>
      </c>
      <c r="Q209" s="9">
        <v>4.2062415196743558E-2</v>
      </c>
    </row>
    <row r="210" spans="4:17" x14ac:dyDescent="0.25">
      <c r="D210" s="8" t="s">
        <v>612</v>
      </c>
      <c r="E210" s="20">
        <v>452</v>
      </c>
      <c r="F210" s="20">
        <v>267</v>
      </c>
      <c r="G210" s="9">
        <v>0.59070796460176989</v>
      </c>
      <c r="H210" s="20">
        <v>181</v>
      </c>
      <c r="I210" s="9">
        <v>0.67790262172284643</v>
      </c>
      <c r="J210" s="20">
        <v>0</v>
      </c>
      <c r="K210" s="9">
        <v>0</v>
      </c>
      <c r="L210" s="20">
        <v>39</v>
      </c>
      <c r="M210" s="9">
        <v>0.14606741573033707</v>
      </c>
      <c r="N210" s="20">
        <v>116</v>
      </c>
      <c r="O210" s="9">
        <v>0.43445692883895132</v>
      </c>
      <c r="P210" s="20">
        <v>6</v>
      </c>
      <c r="Q210" s="9">
        <v>2.247191011235955E-2</v>
      </c>
    </row>
    <row r="211" spans="4:17" x14ac:dyDescent="0.25">
      <c r="D211" s="8" t="s">
        <v>467</v>
      </c>
      <c r="E211" s="20">
        <v>1053</v>
      </c>
      <c r="F211" s="20">
        <v>652</v>
      </c>
      <c r="G211" s="9">
        <v>0.61918328584995252</v>
      </c>
      <c r="H211" s="20">
        <v>469</v>
      </c>
      <c r="I211" s="9">
        <v>0.71932515337423308</v>
      </c>
      <c r="J211" s="20">
        <v>0</v>
      </c>
      <c r="K211" s="9">
        <v>0</v>
      </c>
      <c r="L211" s="20">
        <v>30</v>
      </c>
      <c r="M211" s="9">
        <v>4.6012269938650305E-2</v>
      </c>
      <c r="N211" s="20">
        <v>210</v>
      </c>
      <c r="O211" s="9">
        <v>0.32208588957055212</v>
      </c>
      <c r="P211" s="20">
        <v>127</v>
      </c>
      <c r="Q211" s="9">
        <v>0.19478527607361965</v>
      </c>
    </row>
    <row r="212" spans="4:17" x14ac:dyDescent="0.25">
      <c r="D212" s="8" t="s">
        <v>470</v>
      </c>
      <c r="E212" s="20">
        <v>1105</v>
      </c>
      <c r="F212" s="20">
        <v>608</v>
      </c>
      <c r="G212" s="9">
        <v>0.55022624434389145</v>
      </c>
      <c r="H212" s="20">
        <v>407</v>
      </c>
      <c r="I212" s="9">
        <v>0.66940789473684215</v>
      </c>
      <c r="J212" s="20">
        <v>0</v>
      </c>
      <c r="K212" s="9">
        <v>0</v>
      </c>
      <c r="L212" s="20">
        <v>399</v>
      </c>
      <c r="M212" s="9">
        <v>0.65625</v>
      </c>
      <c r="N212" s="20">
        <v>6</v>
      </c>
      <c r="O212" s="9">
        <v>9.8684210526315784E-3</v>
      </c>
      <c r="P212" s="20">
        <v>60</v>
      </c>
      <c r="Q212" s="9">
        <v>9.8684210526315791E-2</v>
      </c>
    </row>
    <row r="213" spans="4:17" x14ac:dyDescent="0.25">
      <c r="D213" s="6" t="s">
        <v>472</v>
      </c>
      <c r="E213" s="20">
        <v>47844</v>
      </c>
      <c r="F213" s="20">
        <v>35056</v>
      </c>
      <c r="G213" s="9">
        <v>0.73271465596522034</v>
      </c>
      <c r="H213" s="20">
        <v>31580</v>
      </c>
      <c r="I213" s="9">
        <v>0.90084436330442719</v>
      </c>
      <c r="J213" s="20">
        <v>0</v>
      </c>
      <c r="K213" s="9">
        <v>0</v>
      </c>
      <c r="L213" s="20">
        <v>937</v>
      </c>
      <c r="M213" s="9">
        <v>2.6728662711090825E-2</v>
      </c>
      <c r="N213" s="20">
        <v>3306</v>
      </c>
      <c r="O213" s="9">
        <v>9.4306252852578737E-2</v>
      </c>
      <c r="P213" s="20">
        <v>3546</v>
      </c>
      <c r="Q213" s="9">
        <v>0.10115244180739388</v>
      </c>
    </row>
    <row r="214" spans="4:17" x14ac:dyDescent="0.25">
      <c r="D214" s="7" t="s">
        <v>477</v>
      </c>
      <c r="E214" s="20">
        <v>5250</v>
      </c>
      <c r="F214" s="20">
        <v>3503</v>
      </c>
      <c r="G214" s="9">
        <v>0.66723809523809519</v>
      </c>
      <c r="H214" s="20">
        <v>3087</v>
      </c>
      <c r="I214" s="9">
        <v>0.88124464744504716</v>
      </c>
      <c r="J214" s="20">
        <v>0</v>
      </c>
      <c r="K214" s="9">
        <v>0</v>
      </c>
      <c r="L214" s="20">
        <v>174</v>
      </c>
      <c r="M214" s="9">
        <v>4.9671709962888951E-2</v>
      </c>
      <c r="N214" s="20">
        <v>361</v>
      </c>
      <c r="O214" s="9">
        <v>0.10305452469312018</v>
      </c>
      <c r="P214" s="20">
        <v>525</v>
      </c>
      <c r="Q214" s="9">
        <v>0.14987153868113046</v>
      </c>
    </row>
    <row r="215" spans="4:17" x14ac:dyDescent="0.25">
      <c r="D215" s="8" t="s">
        <v>626</v>
      </c>
      <c r="E215" s="20">
        <v>507</v>
      </c>
      <c r="F215" s="20">
        <v>375</v>
      </c>
      <c r="G215" s="9">
        <v>0.73964497041420119</v>
      </c>
      <c r="H215" s="20">
        <v>287</v>
      </c>
      <c r="I215" s="9">
        <v>0.76533333333333331</v>
      </c>
      <c r="J215" s="20">
        <v>0</v>
      </c>
      <c r="K215" s="9">
        <v>0</v>
      </c>
      <c r="L215" s="20">
        <v>7</v>
      </c>
      <c r="M215" s="9">
        <v>1.8666666666666668E-2</v>
      </c>
      <c r="N215" s="20">
        <v>80</v>
      </c>
      <c r="O215" s="9">
        <v>0.21333333333333335</v>
      </c>
      <c r="P215" s="20">
        <v>29</v>
      </c>
      <c r="Q215" s="9">
        <v>7.7333333333333337E-2</v>
      </c>
    </row>
    <row r="216" spans="4:17" x14ac:dyDescent="0.25">
      <c r="D216" s="8" t="s">
        <v>628</v>
      </c>
      <c r="E216" s="20">
        <v>538</v>
      </c>
      <c r="F216" s="20">
        <v>439</v>
      </c>
      <c r="G216" s="9">
        <v>0.81598513011152418</v>
      </c>
      <c r="H216" s="20">
        <v>333</v>
      </c>
      <c r="I216" s="9">
        <v>0.75854214123006836</v>
      </c>
      <c r="J216" s="20">
        <v>0</v>
      </c>
      <c r="K216" s="9">
        <v>0</v>
      </c>
      <c r="L216" s="20">
        <v>2</v>
      </c>
      <c r="M216" s="9">
        <v>4.5558086560364463E-3</v>
      </c>
      <c r="N216" s="20">
        <v>59</v>
      </c>
      <c r="O216" s="9">
        <v>0.13439635535307518</v>
      </c>
      <c r="P216" s="20">
        <v>29</v>
      </c>
      <c r="Q216" s="9">
        <v>6.6059225512528477E-2</v>
      </c>
    </row>
    <row r="217" spans="4:17" x14ac:dyDescent="0.25">
      <c r="D217" s="8" t="s">
        <v>478</v>
      </c>
      <c r="E217" s="20">
        <v>645</v>
      </c>
      <c r="F217" s="20">
        <v>491</v>
      </c>
      <c r="G217" s="9">
        <v>0.76124031007751936</v>
      </c>
      <c r="H217" s="20">
        <v>362</v>
      </c>
      <c r="I217" s="9">
        <v>0.7372708757637475</v>
      </c>
      <c r="J217" s="20">
        <v>0</v>
      </c>
      <c r="K217" s="9">
        <v>0</v>
      </c>
      <c r="L217" s="20">
        <v>6</v>
      </c>
      <c r="M217" s="9">
        <v>1.2219959266802444E-2</v>
      </c>
      <c r="N217" s="20">
        <v>107</v>
      </c>
      <c r="O217" s="9">
        <v>0.21792260692464357</v>
      </c>
      <c r="P217" s="20">
        <v>26</v>
      </c>
      <c r="Q217" s="9">
        <v>5.2953156822810592E-2</v>
      </c>
    </row>
    <row r="218" spans="4:17" x14ac:dyDescent="0.25">
      <c r="D218" s="8" t="s">
        <v>634</v>
      </c>
      <c r="E218" s="20">
        <v>993</v>
      </c>
      <c r="F218" s="20">
        <v>753</v>
      </c>
      <c r="G218" s="9">
        <v>0.7583081570996979</v>
      </c>
      <c r="H218" s="20">
        <v>577</v>
      </c>
      <c r="I218" s="9">
        <v>0.76626826029216466</v>
      </c>
      <c r="J218" s="20">
        <v>0</v>
      </c>
      <c r="K218" s="9">
        <v>0</v>
      </c>
      <c r="L218" s="20">
        <v>124</v>
      </c>
      <c r="M218" s="9">
        <v>0.1646746347941567</v>
      </c>
      <c r="N218" s="20">
        <v>4</v>
      </c>
      <c r="O218" s="9">
        <v>5.3120849933598934E-3</v>
      </c>
      <c r="P218" s="20">
        <v>89</v>
      </c>
      <c r="Q218" s="9">
        <v>0.11819389110225764</v>
      </c>
    </row>
    <row r="219" spans="4:17" x14ac:dyDescent="0.25">
      <c r="D219" s="8" t="s">
        <v>482</v>
      </c>
      <c r="E219" s="20">
        <v>763</v>
      </c>
      <c r="F219" s="20">
        <v>620</v>
      </c>
      <c r="G219" s="9">
        <v>0.81258191349934472</v>
      </c>
      <c r="H219" s="20">
        <v>462</v>
      </c>
      <c r="I219" s="9">
        <v>0.74516129032258061</v>
      </c>
      <c r="J219" s="20">
        <v>0</v>
      </c>
      <c r="K219" s="9">
        <v>0</v>
      </c>
      <c r="L219" s="20">
        <v>28</v>
      </c>
      <c r="M219" s="9">
        <v>4.5161290322580643E-2</v>
      </c>
      <c r="N219" s="20">
        <v>57</v>
      </c>
      <c r="O219" s="9">
        <v>9.1935483870967741E-2</v>
      </c>
      <c r="P219" s="20">
        <v>29</v>
      </c>
      <c r="Q219" s="9">
        <v>4.6774193548387098E-2</v>
      </c>
    </row>
    <row r="220" spans="4:17" x14ac:dyDescent="0.25">
      <c r="D220" s="8" t="s">
        <v>638</v>
      </c>
      <c r="E220" s="20">
        <v>460</v>
      </c>
      <c r="F220" s="20">
        <v>383</v>
      </c>
      <c r="G220" s="9">
        <v>0.83260869565217388</v>
      </c>
      <c r="H220" s="20">
        <v>312</v>
      </c>
      <c r="I220" s="9">
        <v>0.81462140992167098</v>
      </c>
      <c r="J220" s="20">
        <v>0</v>
      </c>
      <c r="K220" s="9">
        <v>0</v>
      </c>
      <c r="L220" s="20">
        <v>6</v>
      </c>
      <c r="M220" s="9">
        <v>1.5665796344647518E-2</v>
      </c>
      <c r="N220" s="20">
        <v>31</v>
      </c>
      <c r="O220" s="9">
        <v>8.0939947780678853E-2</v>
      </c>
      <c r="P220" s="20">
        <v>30</v>
      </c>
      <c r="Q220" s="9">
        <v>7.8328981723237601E-2</v>
      </c>
    </row>
    <row r="221" spans="4:17" x14ac:dyDescent="0.25">
      <c r="D221" s="8" t="s">
        <v>492</v>
      </c>
      <c r="E221" s="20">
        <v>543</v>
      </c>
      <c r="F221" s="20">
        <v>442</v>
      </c>
      <c r="G221" s="9">
        <v>0.81399631675874773</v>
      </c>
      <c r="H221" s="20">
        <v>342</v>
      </c>
      <c r="I221" s="9">
        <v>0.77375565610859731</v>
      </c>
      <c r="J221" s="20">
        <v>0</v>
      </c>
      <c r="K221" s="9">
        <v>0</v>
      </c>
      <c r="L221" s="20">
        <v>1</v>
      </c>
      <c r="M221" s="9">
        <v>2.2624434389140274E-3</v>
      </c>
      <c r="N221" s="20">
        <v>23</v>
      </c>
      <c r="O221" s="9">
        <v>5.2036199095022627E-2</v>
      </c>
      <c r="P221" s="20">
        <v>66</v>
      </c>
      <c r="Q221" s="9">
        <v>0.14932126696832579</v>
      </c>
    </row>
    <row r="222" spans="4:17" x14ac:dyDescent="0.25">
      <c r="D222" s="8" t="s">
        <v>754</v>
      </c>
      <c r="E222" s="20">
        <v>801</v>
      </c>
      <c r="F222" s="20"/>
      <c r="G222" s="9">
        <v>0</v>
      </c>
      <c r="H222" s="20">
        <v>412</v>
      </c>
      <c r="I222" s="9">
        <v>0</v>
      </c>
      <c r="J222" s="20"/>
      <c r="K222" s="9">
        <v>0</v>
      </c>
      <c r="L222" s="20"/>
      <c r="M222" s="9">
        <v>0</v>
      </c>
      <c r="N222" s="20"/>
      <c r="O222" s="9">
        <v>0</v>
      </c>
      <c r="P222" s="20">
        <v>227</v>
      </c>
      <c r="Q222" s="9">
        <v>0</v>
      </c>
    </row>
    <row r="223" spans="4:17" x14ac:dyDescent="0.25">
      <c r="D223" s="7" t="s">
        <v>485</v>
      </c>
      <c r="E223" s="20">
        <v>6145</v>
      </c>
      <c r="F223" s="20">
        <v>4946</v>
      </c>
      <c r="G223" s="9">
        <v>0.80488201790073233</v>
      </c>
      <c r="H223" s="20">
        <v>4014</v>
      </c>
      <c r="I223" s="9">
        <v>0.81156490093004452</v>
      </c>
      <c r="J223" s="20">
        <v>0</v>
      </c>
      <c r="K223" s="9">
        <v>0</v>
      </c>
      <c r="L223" s="20">
        <v>100</v>
      </c>
      <c r="M223" s="9">
        <v>2.0218358269308533E-2</v>
      </c>
      <c r="N223" s="20">
        <v>332</v>
      </c>
      <c r="O223" s="9">
        <v>6.7124949454104327E-2</v>
      </c>
      <c r="P223" s="20">
        <v>665</v>
      </c>
      <c r="Q223" s="9">
        <v>0.13445208249090174</v>
      </c>
    </row>
    <row r="224" spans="4:17" x14ac:dyDescent="0.25">
      <c r="D224" s="8" t="s">
        <v>629</v>
      </c>
      <c r="E224" s="20">
        <v>904</v>
      </c>
      <c r="F224" s="20">
        <v>769</v>
      </c>
      <c r="G224" s="9">
        <v>0.85066371681415931</v>
      </c>
      <c r="H224" s="20">
        <v>638</v>
      </c>
      <c r="I224" s="9">
        <v>0.82964889466840053</v>
      </c>
      <c r="J224" s="20">
        <v>0</v>
      </c>
      <c r="K224" s="9">
        <v>0</v>
      </c>
      <c r="L224" s="20">
        <v>41</v>
      </c>
      <c r="M224" s="9">
        <v>5.3315994798439535E-2</v>
      </c>
      <c r="N224" s="20">
        <v>11</v>
      </c>
      <c r="O224" s="9">
        <v>1.4304291287386216E-2</v>
      </c>
      <c r="P224" s="20">
        <v>77</v>
      </c>
      <c r="Q224" s="9">
        <v>0.10013003901170352</v>
      </c>
    </row>
    <row r="225" spans="4:17" x14ac:dyDescent="0.25">
      <c r="D225" s="8" t="s">
        <v>631</v>
      </c>
      <c r="E225" s="20">
        <v>911</v>
      </c>
      <c r="F225" s="20">
        <v>699</v>
      </c>
      <c r="G225" s="9">
        <v>0.76728869374313946</v>
      </c>
      <c r="H225" s="20">
        <v>553</v>
      </c>
      <c r="I225" s="9">
        <v>0.79113018597997142</v>
      </c>
      <c r="J225" s="20">
        <v>0</v>
      </c>
      <c r="K225" s="9">
        <v>0</v>
      </c>
      <c r="L225" s="20">
        <v>0</v>
      </c>
      <c r="M225" s="9">
        <v>0</v>
      </c>
      <c r="N225" s="20">
        <v>17</v>
      </c>
      <c r="O225" s="9">
        <v>2.4320457796852647E-2</v>
      </c>
      <c r="P225" s="20">
        <v>179</v>
      </c>
      <c r="Q225" s="9">
        <v>0.25608011444921314</v>
      </c>
    </row>
    <row r="226" spans="4:17" x14ac:dyDescent="0.25">
      <c r="D226" s="8" t="s">
        <v>632</v>
      </c>
      <c r="E226" s="20">
        <v>1610</v>
      </c>
      <c r="F226" s="20">
        <v>1244</v>
      </c>
      <c r="G226" s="9">
        <v>0.7726708074534161</v>
      </c>
      <c r="H226" s="20">
        <v>1009</v>
      </c>
      <c r="I226" s="9">
        <v>0.81109324758842438</v>
      </c>
      <c r="J226" s="20">
        <v>0</v>
      </c>
      <c r="K226" s="9">
        <v>0</v>
      </c>
      <c r="L226" s="20">
        <v>24</v>
      </c>
      <c r="M226" s="9">
        <v>1.9292604501607719E-2</v>
      </c>
      <c r="N226" s="20">
        <v>153</v>
      </c>
      <c r="O226" s="9">
        <v>0.1229903536977492</v>
      </c>
      <c r="P226" s="20">
        <v>161</v>
      </c>
      <c r="Q226" s="9">
        <v>0.12942122186495178</v>
      </c>
    </row>
    <row r="227" spans="4:17" x14ac:dyDescent="0.25">
      <c r="D227" s="8" t="s">
        <v>633</v>
      </c>
      <c r="E227" s="20">
        <v>453</v>
      </c>
      <c r="F227" s="20">
        <v>382</v>
      </c>
      <c r="G227" s="9">
        <v>0.8432671081677704</v>
      </c>
      <c r="H227" s="20">
        <v>318</v>
      </c>
      <c r="I227" s="9">
        <v>0.83246073298429324</v>
      </c>
      <c r="J227" s="20">
        <v>0</v>
      </c>
      <c r="K227" s="9">
        <v>0</v>
      </c>
      <c r="L227" s="20">
        <v>13</v>
      </c>
      <c r="M227" s="9">
        <v>3.4031413612565446E-2</v>
      </c>
      <c r="N227" s="20">
        <v>11</v>
      </c>
      <c r="O227" s="9">
        <v>2.8795811518324606E-2</v>
      </c>
      <c r="P227" s="20">
        <v>40</v>
      </c>
      <c r="Q227" s="9">
        <v>0.10471204188481675</v>
      </c>
    </row>
    <row r="228" spans="4:17" x14ac:dyDescent="0.25">
      <c r="D228" s="8" t="s">
        <v>486</v>
      </c>
      <c r="E228" s="20">
        <v>502</v>
      </c>
      <c r="F228" s="20">
        <v>445</v>
      </c>
      <c r="G228" s="9">
        <v>0.88645418326693226</v>
      </c>
      <c r="H228" s="20">
        <v>376</v>
      </c>
      <c r="I228" s="9">
        <v>0.84494382022471914</v>
      </c>
      <c r="J228" s="20">
        <v>0</v>
      </c>
      <c r="K228" s="9">
        <v>0</v>
      </c>
      <c r="L228" s="20">
        <v>0</v>
      </c>
      <c r="M228" s="9">
        <v>0</v>
      </c>
      <c r="N228" s="20">
        <v>0</v>
      </c>
      <c r="O228" s="9">
        <v>0</v>
      </c>
      <c r="P228" s="20">
        <v>47</v>
      </c>
      <c r="Q228" s="9">
        <v>0.10561797752808989</v>
      </c>
    </row>
    <row r="229" spans="4:17" x14ac:dyDescent="0.25">
      <c r="D229" s="8" t="s">
        <v>635</v>
      </c>
      <c r="E229" s="20">
        <v>853</v>
      </c>
      <c r="F229" s="20">
        <v>678</v>
      </c>
      <c r="G229" s="9">
        <v>0.79484173505275502</v>
      </c>
      <c r="H229" s="20">
        <v>540</v>
      </c>
      <c r="I229" s="9">
        <v>0.79646017699115046</v>
      </c>
      <c r="J229" s="20">
        <v>0</v>
      </c>
      <c r="K229" s="9">
        <v>0</v>
      </c>
      <c r="L229" s="20">
        <v>17</v>
      </c>
      <c r="M229" s="9">
        <v>2.5073746312684365E-2</v>
      </c>
      <c r="N229" s="20">
        <v>135</v>
      </c>
      <c r="O229" s="9">
        <v>0.19911504424778761</v>
      </c>
      <c r="P229" s="20">
        <v>2</v>
      </c>
      <c r="Q229" s="9">
        <v>2.9498525073746312E-3</v>
      </c>
    </row>
    <row r="230" spans="4:17" x14ac:dyDescent="0.25">
      <c r="D230" s="8" t="s">
        <v>642</v>
      </c>
      <c r="E230" s="20">
        <v>912</v>
      </c>
      <c r="F230" s="20">
        <v>729</v>
      </c>
      <c r="G230" s="9">
        <v>0.79934210526315785</v>
      </c>
      <c r="H230" s="20">
        <v>580</v>
      </c>
      <c r="I230" s="9">
        <v>0.79561042524005487</v>
      </c>
      <c r="J230" s="20">
        <v>0</v>
      </c>
      <c r="K230" s="9">
        <v>0</v>
      </c>
      <c r="L230" s="20">
        <v>5</v>
      </c>
      <c r="M230" s="9">
        <v>6.8587105624142658E-3</v>
      </c>
      <c r="N230" s="20">
        <v>5</v>
      </c>
      <c r="O230" s="9">
        <v>6.8587105624142658E-3</v>
      </c>
      <c r="P230" s="20">
        <v>159</v>
      </c>
      <c r="Q230" s="9">
        <v>0.21810699588477367</v>
      </c>
    </row>
    <row r="231" spans="4:17" x14ac:dyDescent="0.25">
      <c r="D231" s="7" t="s">
        <v>487</v>
      </c>
      <c r="E231" s="20">
        <v>6167</v>
      </c>
      <c r="F231" s="20">
        <v>2714</v>
      </c>
      <c r="G231" s="9">
        <v>0.44008431976649909</v>
      </c>
      <c r="H231" s="20">
        <v>2881</v>
      </c>
      <c r="I231" s="9">
        <v>1.0615327929255711</v>
      </c>
      <c r="J231" s="20">
        <v>0</v>
      </c>
      <c r="K231" s="9">
        <v>0</v>
      </c>
      <c r="L231" s="20">
        <v>118</v>
      </c>
      <c r="M231" s="9">
        <v>4.3478260869565216E-2</v>
      </c>
      <c r="N231" s="20">
        <v>697</v>
      </c>
      <c r="O231" s="9">
        <v>0.25681650700073694</v>
      </c>
      <c r="P231" s="20">
        <v>818</v>
      </c>
      <c r="Q231" s="9">
        <v>0.30140014738393517</v>
      </c>
    </row>
    <row r="232" spans="4:17" x14ac:dyDescent="0.25">
      <c r="D232" s="8" t="s">
        <v>488</v>
      </c>
      <c r="E232" s="20">
        <v>1421</v>
      </c>
      <c r="F232" s="20">
        <v>963</v>
      </c>
      <c r="G232" s="9">
        <v>0.67769176636171713</v>
      </c>
      <c r="H232" s="20">
        <v>699</v>
      </c>
      <c r="I232" s="9">
        <v>0.72585669781931461</v>
      </c>
      <c r="J232" s="20">
        <v>0</v>
      </c>
      <c r="K232" s="9">
        <v>0</v>
      </c>
      <c r="L232" s="20">
        <v>97</v>
      </c>
      <c r="M232" s="9">
        <v>0.10072689511941849</v>
      </c>
      <c r="N232" s="20">
        <v>293</v>
      </c>
      <c r="O232" s="9">
        <v>0.30425752855659399</v>
      </c>
      <c r="P232" s="20">
        <v>25</v>
      </c>
      <c r="Q232" s="9">
        <v>2.5960539979231569E-2</v>
      </c>
    </row>
    <row r="233" spans="4:17" x14ac:dyDescent="0.25">
      <c r="D233" s="8" t="s">
        <v>489</v>
      </c>
      <c r="E233" s="20">
        <v>871</v>
      </c>
      <c r="F233" s="20">
        <v>657</v>
      </c>
      <c r="G233" s="9">
        <v>0.75430539609644087</v>
      </c>
      <c r="H233" s="20">
        <v>413</v>
      </c>
      <c r="I233" s="9">
        <v>0.62861491628614918</v>
      </c>
      <c r="J233" s="20">
        <v>0</v>
      </c>
      <c r="K233" s="9">
        <v>0</v>
      </c>
      <c r="L233" s="20">
        <v>6</v>
      </c>
      <c r="M233" s="9">
        <v>9.1324200913242004E-3</v>
      </c>
      <c r="N233" s="20">
        <v>34</v>
      </c>
      <c r="O233" s="9">
        <v>5.1750380517503802E-2</v>
      </c>
      <c r="P233" s="20">
        <v>150</v>
      </c>
      <c r="Q233" s="9">
        <v>0.22831050228310501</v>
      </c>
    </row>
    <row r="234" spans="4:17" x14ac:dyDescent="0.25">
      <c r="D234" s="8" t="s">
        <v>493</v>
      </c>
      <c r="E234" s="20">
        <v>1697</v>
      </c>
      <c r="F234" s="20">
        <v>1094</v>
      </c>
      <c r="G234" s="9">
        <v>0.64466705951679437</v>
      </c>
      <c r="H234" s="20">
        <v>689</v>
      </c>
      <c r="I234" s="9">
        <v>0.62979890310786102</v>
      </c>
      <c r="J234" s="20">
        <v>0</v>
      </c>
      <c r="K234" s="9">
        <v>0</v>
      </c>
      <c r="L234" s="20">
        <v>15</v>
      </c>
      <c r="M234" s="9">
        <v>1.3711151736745886E-2</v>
      </c>
      <c r="N234" s="20">
        <v>370</v>
      </c>
      <c r="O234" s="9">
        <v>0.33820840950639852</v>
      </c>
      <c r="P234" s="20">
        <v>128</v>
      </c>
      <c r="Q234" s="9">
        <v>0.1170018281535649</v>
      </c>
    </row>
    <row r="235" spans="4:17" x14ac:dyDescent="0.25">
      <c r="D235" s="8" t="s">
        <v>752</v>
      </c>
      <c r="E235" s="20">
        <v>554</v>
      </c>
      <c r="F235" s="20"/>
      <c r="G235" s="9">
        <v>0</v>
      </c>
      <c r="H235" s="20">
        <v>274</v>
      </c>
      <c r="I235" s="9">
        <v>0</v>
      </c>
      <c r="J235" s="20"/>
      <c r="K235" s="9">
        <v>0</v>
      </c>
      <c r="L235" s="20"/>
      <c r="M235" s="9">
        <v>0</v>
      </c>
      <c r="N235" s="20"/>
      <c r="O235" s="9">
        <v>0</v>
      </c>
      <c r="P235" s="20">
        <v>68</v>
      </c>
      <c r="Q235" s="9">
        <v>0</v>
      </c>
    </row>
    <row r="236" spans="4:17" x14ac:dyDescent="0.25">
      <c r="D236" s="8" t="s">
        <v>753</v>
      </c>
      <c r="E236" s="20">
        <v>1624</v>
      </c>
      <c r="F236" s="20"/>
      <c r="G236" s="9">
        <v>0</v>
      </c>
      <c r="H236" s="20">
        <v>806</v>
      </c>
      <c r="I236" s="9">
        <v>0</v>
      </c>
      <c r="J236" s="20"/>
      <c r="K236" s="9">
        <v>0</v>
      </c>
      <c r="L236" s="20"/>
      <c r="M236" s="9">
        <v>0</v>
      </c>
      <c r="N236" s="20"/>
      <c r="O236" s="9">
        <v>0</v>
      </c>
      <c r="P236" s="20">
        <v>447</v>
      </c>
      <c r="Q236" s="9">
        <v>0</v>
      </c>
    </row>
    <row r="237" spans="4:17" x14ac:dyDescent="0.25">
      <c r="D237" s="7" t="s">
        <v>479</v>
      </c>
      <c r="E237" s="20">
        <v>4233</v>
      </c>
      <c r="F237" s="20">
        <v>3423</v>
      </c>
      <c r="G237" s="9">
        <v>0.80864635010630759</v>
      </c>
      <c r="H237" s="20">
        <v>2812</v>
      </c>
      <c r="I237" s="9">
        <v>0.82150160677768036</v>
      </c>
      <c r="J237" s="20">
        <v>0</v>
      </c>
      <c r="K237" s="9">
        <v>0</v>
      </c>
      <c r="L237" s="20">
        <v>114</v>
      </c>
      <c r="M237" s="9">
        <v>3.3304119193689745E-2</v>
      </c>
      <c r="N237" s="20">
        <v>397</v>
      </c>
      <c r="O237" s="9">
        <v>0.11598013438504236</v>
      </c>
      <c r="P237" s="20">
        <v>206</v>
      </c>
      <c r="Q237" s="9">
        <v>6.0181127665790243E-2</v>
      </c>
    </row>
    <row r="238" spans="4:17" x14ac:dyDescent="0.25">
      <c r="D238" s="8" t="s">
        <v>480</v>
      </c>
      <c r="E238" s="20">
        <v>2081</v>
      </c>
      <c r="F238" s="20">
        <v>1675</v>
      </c>
      <c r="G238" s="9">
        <v>0.80490148966842867</v>
      </c>
      <c r="H238" s="20">
        <v>1404</v>
      </c>
      <c r="I238" s="9">
        <v>0.83820895522388061</v>
      </c>
      <c r="J238" s="20">
        <v>0</v>
      </c>
      <c r="K238" s="9">
        <v>0</v>
      </c>
      <c r="L238" s="20">
        <v>21</v>
      </c>
      <c r="M238" s="9">
        <v>1.2537313432835821E-2</v>
      </c>
      <c r="N238" s="20">
        <v>216</v>
      </c>
      <c r="O238" s="9">
        <v>0.12895522388059702</v>
      </c>
      <c r="P238" s="20">
        <v>119</v>
      </c>
      <c r="Q238" s="9">
        <v>7.1044776119402991E-2</v>
      </c>
    </row>
    <row r="239" spans="4:17" x14ac:dyDescent="0.25">
      <c r="D239" s="8" t="s">
        <v>484</v>
      </c>
      <c r="E239" s="20">
        <v>444</v>
      </c>
      <c r="F239" s="20">
        <v>330</v>
      </c>
      <c r="G239" s="9">
        <v>0.7432432432432432</v>
      </c>
      <c r="H239" s="20">
        <v>258</v>
      </c>
      <c r="I239" s="9">
        <v>0.78181818181818186</v>
      </c>
      <c r="J239" s="20">
        <v>0</v>
      </c>
      <c r="K239" s="9">
        <v>0</v>
      </c>
      <c r="L239" s="20">
        <v>5</v>
      </c>
      <c r="M239" s="9">
        <v>1.5151515151515152E-2</v>
      </c>
      <c r="N239" s="20">
        <v>47</v>
      </c>
      <c r="O239" s="9">
        <v>0.14242424242424243</v>
      </c>
      <c r="P239" s="20">
        <v>49</v>
      </c>
      <c r="Q239" s="9">
        <v>0.1484848484848485</v>
      </c>
    </row>
    <row r="240" spans="4:17" x14ac:dyDescent="0.25">
      <c r="D240" s="8" t="s">
        <v>636</v>
      </c>
      <c r="E240" s="20">
        <v>1708</v>
      </c>
      <c r="F240" s="20">
        <v>1418</v>
      </c>
      <c r="G240" s="9">
        <v>0.83021077283372369</v>
      </c>
      <c r="H240" s="20">
        <v>1150</v>
      </c>
      <c r="I240" s="9">
        <v>0.8110014104372355</v>
      </c>
      <c r="J240" s="20">
        <v>0</v>
      </c>
      <c r="K240" s="9">
        <v>0</v>
      </c>
      <c r="L240" s="20">
        <v>88</v>
      </c>
      <c r="M240" s="9">
        <v>6.2059238363892807E-2</v>
      </c>
      <c r="N240" s="20">
        <v>134</v>
      </c>
      <c r="O240" s="9">
        <v>9.4499294781382234E-2</v>
      </c>
      <c r="P240" s="20">
        <v>38</v>
      </c>
      <c r="Q240" s="9">
        <v>2.6798307475317348E-2</v>
      </c>
    </row>
    <row r="241" spans="4:17" x14ac:dyDescent="0.25">
      <c r="D241" s="7" t="s">
        <v>474</v>
      </c>
      <c r="E241" s="20">
        <v>10376</v>
      </c>
      <c r="F241" s="20">
        <v>7913</v>
      </c>
      <c r="G241" s="9">
        <v>0.76262528912875871</v>
      </c>
      <c r="H241" s="20">
        <v>6720</v>
      </c>
      <c r="I241" s="9">
        <v>0.84923543535953494</v>
      </c>
      <c r="J241" s="20">
        <v>0</v>
      </c>
      <c r="K241" s="9">
        <v>0</v>
      </c>
      <c r="L241" s="20">
        <v>95</v>
      </c>
      <c r="M241" s="9">
        <v>1.2005560470112473E-2</v>
      </c>
      <c r="N241" s="20">
        <v>905</v>
      </c>
      <c r="O241" s="9">
        <v>0.11436876026791357</v>
      </c>
      <c r="P241" s="20">
        <v>511</v>
      </c>
      <c r="Q241" s="9">
        <v>6.4577277897131302E-2</v>
      </c>
    </row>
    <row r="242" spans="4:17" x14ac:dyDescent="0.25">
      <c r="D242" s="8" t="s">
        <v>722</v>
      </c>
      <c r="E242" s="20">
        <v>749</v>
      </c>
      <c r="F242" s="20">
        <v>601</v>
      </c>
      <c r="G242" s="9">
        <v>0.80240320427236311</v>
      </c>
      <c r="H242" s="20">
        <v>423</v>
      </c>
      <c r="I242" s="9">
        <v>0.70382695507487525</v>
      </c>
      <c r="J242" s="20">
        <v>0</v>
      </c>
      <c r="K242" s="9">
        <v>0</v>
      </c>
      <c r="L242" s="20">
        <v>3</v>
      </c>
      <c r="M242" s="9">
        <v>4.9916805324459234E-3</v>
      </c>
      <c r="N242" s="20">
        <v>99</v>
      </c>
      <c r="O242" s="9">
        <v>0.16472545757071547</v>
      </c>
      <c r="P242" s="20">
        <v>27</v>
      </c>
      <c r="Q242" s="9">
        <v>4.4925124792013313E-2</v>
      </c>
    </row>
    <row r="243" spans="4:17" x14ac:dyDescent="0.25">
      <c r="D243" s="8" t="s">
        <v>475</v>
      </c>
      <c r="E243" s="20">
        <v>1862</v>
      </c>
      <c r="F243" s="20">
        <v>1560</v>
      </c>
      <c r="G243" s="9">
        <v>0.83780880773361976</v>
      </c>
      <c r="H243" s="20">
        <v>1260</v>
      </c>
      <c r="I243" s="9">
        <v>0.80769230769230771</v>
      </c>
      <c r="J243" s="20">
        <v>0</v>
      </c>
      <c r="K243" s="9">
        <v>0</v>
      </c>
      <c r="L243" s="20">
        <v>10</v>
      </c>
      <c r="M243" s="9">
        <v>6.41025641025641E-3</v>
      </c>
      <c r="N243" s="20">
        <v>239</v>
      </c>
      <c r="O243" s="9">
        <v>0.15320512820512822</v>
      </c>
      <c r="P243" s="20">
        <v>18</v>
      </c>
      <c r="Q243" s="9">
        <v>1.1538461538461539E-2</v>
      </c>
    </row>
    <row r="244" spans="4:17" x14ac:dyDescent="0.25">
      <c r="D244" s="8" t="s">
        <v>476</v>
      </c>
      <c r="E244" s="20">
        <v>1588</v>
      </c>
      <c r="F244" s="20">
        <v>1272</v>
      </c>
      <c r="G244" s="9">
        <v>0.80100755667506296</v>
      </c>
      <c r="H244" s="20">
        <v>1032</v>
      </c>
      <c r="I244" s="9">
        <v>0.81132075471698117</v>
      </c>
      <c r="J244" s="20">
        <v>0</v>
      </c>
      <c r="K244" s="9">
        <v>0</v>
      </c>
      <c r="L244" s="20">
        <v>14</v>
      </c>
      <c r="M244" s="9">
        <v>1.10062893081761E-2</v>
      </c>
      <c r="N244" s="20">
        <v>186</v>
      </c>
      <c r="O244" s="9">
        <v>0.14622641509433962</v>
      </c>
      <c r="P244" s="20">
        <v>85</v>
      </c>
      <c r="Q244" s="9">
        <v>6.6823899371069181E-2</v>
      </c>
    </row>
    <row r="245" spans="4:17" x14ac:dyDescent="0.25">
      <c r="D245" s="8" t="s">
        <v>708</v>
      </c>
      <c r="E245" s="20">
        <v>1305</v>
      </c>
      <c r="F245" s="20">
        <v>1099</v>
      </c>
      <c r="G245" s="9">
        <v>0.84214559386973176</v>
      </c>
      <c r="H245" s="20">
        <v>857</v>
      </c>
      <c r="I245" s="9">
        <v>0.77979981801637854</v>
      </c>
      <c r="J245" s="20">
        <v>0</v>
      </c>
      <c r="K245" s="9">
        <v>0</v>
      </c>
      <c r="L245" s="20">
        <v>7</v>
      </c>
      <c r="M245" s="9">
        <v>6.369426751592357E-3</v>
      </c>
      <c r="N245" s="20">
        <v>73</v>
      </c>
      <c r="O245" s="9">
        <v>6.6424021838034572E-2</v>
      </c>
      <c r="P245" s="20">
        <v>98</v>
      </c>
      <c r="Q245" s="9">
        <v>8.9171974522292988E-2</v>
      </c>
    </row>
    <row r="246" spans="4:17" x14ac:dyDescent="0.25">
      <c r="D246" s="8" t="s">
        <v>723</v>
      </c>
      <c r="E246" s="20">
        <v>1058</v>
      </c>
      <c r="F246" s="20">
        <v>886</v>
      </c>
      <c r="G246" s="9">
        <v>0.83742911153119093</v>
      </c>
      <c r="H246" s="20">
        <v>702</v>
      </c>
      <c r="I246" s="9">
        <v>0.79232505643340856</v>
      </c>
      <c r="J246" s="20">
        <v>0</v>
      </c>
      <c r="K246" s="9">
        <v>0</v>
      </c>
      <c r="L246" s="20">
        <v>30</v>
      </c>
      <c r="M246" s="9">
        <v>3.3860045146726865E-2</v>
      </c>
      <c r="N246" s="20">
        <v>93</v>
      </c>
      <c r="O246" s="9">
        <v>0.10496613995485328</v>
      </c>
      <c r="P246" s="20">
        <v>35</v>
      </c>
      <c r="Q246" s="9">
        <v>3.9503386004514675E-2</v>
      </c>
    </row>
    <row r="247" spans="4:17" x14ac:dyDescent="0.25">
      <c r="D247" s="8" t="s">
        <v>483</v>
      </c>
      <c r="E247" s="20">
        <v>877</v>
      </c>
      <c r="F247" s="20"/>
      <c r="G247" s="9">
        <v>0</v>
      </c>
      <c r="H247" s="20">
        <v>446</v>
      </c>
      <c r="I247" s="9">
        <v>0</v>
      </c>
      <c r="J247" s="20"/>
      <c r="K247" s="9">
        <v>0</v>
      </c>
      <c r="L247" s="20"/>
      <c r="M247" s="9">
        <v>0</v>
      </c>
      <c r="N247" s="20"/>
      <c r="O247" s="9">
        <v>0</v>
      </c>
      <c r="P247" s="20">
        <v>112</v>
      </c>
      <c r="Q247" s="9">
        <v>0</v>
      </c>
    </row>
    <row r="248" spans="4:17" x14ac:dyDescent="0.25">
      <c r="D248" s="8" t="s">
        <v>490</v>
      </c>
      <c r="E248" s="20">
        <v>1165</v>
      </c>
      <c r="F248" s="20">
        <v>1000</v>
      </c>
      <c r="G248" s="9">
        <v>0.85836909871244638</v>
      </c>
      <c r="H248" s="20">
        <v>796</v>
      </c>
      <c r="I248" s="9">
        <v>0.79600000000000004</v>
      </c>
      <c r="J248" s="20">
        <v>0</v>
      </c>
      <c r="K248" s="9">
        <v>0</v>
      </c>
      <c r="L248" s="20">
        <v>18</v>
      </c>
      <c r="M248" s="9">
        <v>1.7999999999999999E-2</v>
      </c>
      <c r="N248" s="20">
        <v>83</v>
      </c>
      <c r="O248" s="9">
        <v>8.3000000000000004E-2</v>
      </c>
      <c r="P248" s="20">
        <v>34</v>
      </c>
      <c r="Q248" s="9">
        <v>3.4000000000000002E-2</v>
      </c>
    </row>
    <row r="249" spans="4:17" x14ac:dyDescent="0.25">
      <c r="D249" s="8" t="s">
        <v>724</v>
      </c>
      <c r="E249" s="20">
        <v>1772</v>
      </c>
      <c r="F249" s="20">
        <v>1495</v>
      </c>
      <c r="G249" s="9">
        <v>0.8436794582392777</v>
      </c>
      <c r="H249" s="20">
        <v>1204</v>
      </c>
      <c r="I249" s="9">
        <v>0.80535117056856187</v>
      </c>
      <c r="J249" s="20">
        <v>0</v>
      </c>
      <c r="K249" s="9">
        <v>0</v>
      </c>
      <c r="L249" s="20">
        <v>13</v>
      </c>
      <c r="M249" s="9">
        <v>8.6956521739130436E-3</v>
      </c>
      <c r="N249" s="20">
        <v>132</v>
      </c>
      <c r="O249" s="9">
        <v>8.8294314381270902E-2</v>
      </c>
      <c r="P249" s="20">
        <v>102</v>
      </c>
      <c r="Q249" s="9">
        <v>6.8227424749163879E-2</v>
      </c>
    </row>
    <row r="250" spans="4:17" x14ac:dyDescent="0.25">
      <c r="D250" s="7" t="s">
        <v>473</v>
      </c>
      <c r="E250" s="20">
        <v>15673</v>
      </c>
      <c r="F250" s="20">
        <v>12557</v>
      </c>
      <c r="G250" s="9">
        <v>0.80118675429081865</v>
      </c>
      <c r="H250" s="20">
        <v>12066</v>
      </c>
      <c r="I250" s="9">
        <v>0.96089830373496854</v>
      </c>
      <c r="J250" s="20">
        <v>0</v>
      </c>
      <c r="K250" s="9">
        <v>0</v>
      </c>
      <c r="L250" s="20">
        <v>336</v>
      </c>
      <c r="M250" s="9">
        <v>2.6757983594807678E-2</v>
      </c>
      <c r="N250" s="20">
        <v>614</v>
      </c>
      <c r="O250" s="9">
        <v>4.889702954527355E-2</v>
      </c>
      <c r="P250" s="20">
        <v>821</v>
      </c>
      <c r="Q250" s="9">
        <v>6.5381858724217562E-2</v>
      </c>
    </row>
    <row r="251" spans="4:17" x14ac:dyDescent="0.25">
      <c r="D251" s="8" t="s">
        <v>625</v>
      </c>
      <c r="E251" s="20">
        <v>673</v>
      </c>
      <c r="F251" s="20">
        <v>568</v>
      </c>
      <c r="G251" s="9">
        <v>0.84398216939078752</v>
      </c>
      <c r="H251" s="20">
        <v>499</v>
      </c>
      <c r="I251" s="9">
        <v>0.87852112676056338</v>
      </c>
      <c r="J251" s="20">
        <v>0</v>
      </c>
      <c r="K251" s="9">
        <v>0</v>
      </c>
      <c r="L251" s="20">
        <v>5</v>
      </c>
      <c r="M251" s="9">
        <v>8.8028169014084511E-3</v>
      </c>
      <c r="N251" s="20">
        <v>75</v>
      </c>
      <c r="O251" s="9">
        <v>0.13204225352112675</v>
      </c>
      <c r="P251" s="20">
        <v>20</v>
      </c>
      <c r="Q251" s="9">
        <v>3.5211267605633804E-2</v>
      </c>
    </row>
    <row r="252" spans="4:17" x14ac:dyDescent="0.25">
      <c r="D252" s="8" t="s">
        <v>627</v>
      </c>
      <c r="E252" s="20">
        <v>1501</v>
      </c>
      <c r="F252" s="20">
        <v>1272</v>
      </c>
      <c r="G252" s="9">
        <v>0.84743504330446373</v>
      </c>
      <c r="H252" s="20">
        <v>1040</v>
      </c>
      <c r="I252" s="9">
        <v>0.8176100628930818</v>
      </c>
      <c r="J252" s="20">
        <v>0</v>
      </c>
      <c r="K252" s="9">
        <v>0</v>
      </c>
      <c r="L252" s="20">
        <v>85</v>
      </c>
      <c r="M252" s="9">
        <v>6.6823899371069181E-2</v>
      </c>
      <c r="N252" s="20">
        <v>87</v>
      </c>
      <c r="O252" s="9">
        <v>6.8396226415094338E-2</v>
      </c>
      <c r="P252" s="20">
        <v>31</v>
      </c>
      <c r="Q252" s="9">
        <v>2.4371069182389939E-2</v>
      </c>
    </row>
    <row r="253" spans="4:17" x14ac:dyDescent="0.25">
      <c r="D253" s="8" t="s">
        <v>630</v>
      </c>
      <c r="E253" s="20">
        <v>1200</v>
      </c>
      <c r="F253" s="20">
        <v>1059</v>
      </c>
      <c r="G253" s="9">
        <v>0.88249999999999995</v>
      </c>
      <c r="H253" s="20">
        <v>973</v>
      </c>
      <c r="I253" s="9">
        <v>0.91879131255901791</v>
      </c>
      <c r="J253" s="20">
        <v>0</v>
      </c>
      <c r="K253" s="9">
        <v>0</v>
      </c>
      <c r="L253" s="20">
        <v>40</v>
      </c>
      <c r="M253" s="9">
        <v>3.7771482530689328E-2</v>
      </c>
      <c r="N253" s="20">
        <v>20</v>
      </c>
      <c r="O253" s="9">
        <v>1.8885741265344664E-2</v>
      </c>
      <c r="P253" s="20">
        <v>64</v>
      </c>
      <c r="Q253" s="9">
        <v>6.043437204910293E-2</v>
      </c>
    </row>
    <row r="254" spans="4:17" x14ac:dyDescent="0.25">
      <c r="D254" s="8" t="s">
        <v>481</v>
      </c>
      <c r="E254" s="20">
        <v>960</v>
      </c>
      <c r="F254" s="20">
        <v>866</v>
      </c>
      <c r="G254" s="9">
        <v>0.90208333333333335</v>
      </c>
      <c r="H254" s="20">
        <v>794</v>
      </c>
      <c r="I254" s="9">
        <v>0.91685912240184753</v>
      </c>
      <c r="J254" s="20">
        <v>0</v>
      </c>
      <c r="K254" s="9">
        <v>0</v>
      </c>
      <c r="L254" s="20">
        <v>40</v>
      </c>
      <c r="M254" s="9">
        <v>4.6189376443418015E-2</v>
      </c>
      <c r="N254" s="20">
        <v>37</v>
      </c>
      <c r="O254" s="9">
        <v>4.2725173210161664E-2</v>
      </c>
      <c r="P254" s="20">
        <v>10</v>
      </c>
      <c r="Q254" s="9">
        <v>1.1547344110854504E-2</v>
      </c>
    </row>
    <row r="255" spans="4:17" x14ac:dyDescent="0.25">
      <c r="D255" s="8" t="s">
        <v>637</v>
      </c>
      <c r="E255" s="20">
        <v>693</v>
      </c>
      <c r="F255" s="20">
        <v>578</v>
      </c>
      <c r="G255" s="9">
        <v>0.83405483405483405</v>
      </c>
      <c r="H255" s="20">
        <v>495</v>
      </c>
      <c r="I255" s="9">
        <v>0.856401384083045</v>
      </c>
      <c r="J255" s="20">
        <v>0</v>
      </c>
      <c r="K255" s="9">
        <v>0</v>
      </c>
      <c r="L255" s="20">
        <v>7</v>
      </c>
      <c r="M255" s="9">
        <v>1.2110726643598616E-2</v>
      </c>
      <c r="N255" s="20">
        <v>16</v>
      </c>
      <c r="O255" s="9">
        <v>2.768166089965398E-2</v>
      </c>
      <c r="P255" s="20">
        <v>81</v>
      </c>
      <c r="Q255" s="9">
        <v>0.14013840830449828</v>
      </c>
    </row>
    <row r="256" spans="4:17" x14ac:dyDescent="0.25">
      <c r="D256" s="8" t="s">
        <v>639</v>
      </c>
      <c r="E256" s="20">
        <v>2705</v>
      </c>
      <c r="F256" s="20">
        <v>2422</v>
      </c>
      <c r="G256" s="9">
        <v>0.89537892791127538</v>
      </c>
      <c r="H256" s="20">
        <v>2193</v>
      </c>
      <c r="I256" s="9">
        <v>0.90545004128819162</v>
      </c>
      <c r="J256" s="20">
        <v>0</v>
      </c>
      <c r="K256" s="9">
        <v>0</v>
      </c>
      <c r="L256" s="20">
        <v>27</v>
      </c>
      <c r="M256" s="9">
        <v>1.1147811725846408E-2</v>
      </c>
      <c r="N256" s="20">
        <v>62</v>
      </c>
      <c r="O256" s="9">
        <v>2.5598678777869529E-2</v>
      </c>
      <c r="P256" s="20">
        <v>165</v>
      </c>
      <c r="Q256" s="9">
        <v>6.8125516102394715E-2</v>
      </c>
    </row>
    <row r="257" spans="4:17" x14ac:dyDescent="0.25">
      <c r="D257" s="8" t="s">
        <v>640</v>
      </c>
      <c r="E257" s="20">
        <v>1479</v>
      </c>
      <c r="F257" s="20">
        <v>1258</v>
      </c>
      <c r="G257" s="9">
        <v>0.85057471264367812</v>
      </c>
      <c r="H257" s="20">
        <v>1110</v>
      </c>
      <c r="I257" s="9">
        <v>0.88235294117647056</v>
      </c>
      <c r="J257" s="20">
        <v>0</v>
      </c>
      <c r="K257" s="9">
        <v>0</v>
      </c>
      <c r="L257" s="20">
        <v>20</v>
      </c>
      <c r="M257" s="9">
        <v>1.5898251192368838E-2</v>
      </c>
      <c r="N257" s="20">
        <v>154</v>
      </c>
      <c r="O257" s="9">
        <v>0.12241653418124006</v>
      </c>
      <c r="P257" s="20">
        <v>25</v>
      </c>
      <c r="Q257" s="9">
        <v>1.987281399046105E-2</v>
      </c>
    </row>
    <row r="258" spans="4:17" x14ac:dyDescent="0.25">
      <c r="D258" s="8" t="s">
        <v>491</v>
      </c>
      <c r="E258" s="20">
        <v>1717</v>
      </c>
      <c r="F258" s="20">
        <v>1437</v>
      </c>
      <c r="G258" s="9">
        <v>0.83692486895748397</v>
      </c>
      <c r="H258" s="20">
        <v>1235</v>
      </c>
      <c r="I258" s="9">
        <v>0.85942936673625614</v>
      </c>
      <c r="J258" s="20">
        <v>0</v>
      </c>
      <c r="K258" s="9">
        <v>0</v>
      </c>
      <c r="L258" s="20">
        <v>35</v>
      </c>
      <c r="M258" s="9">
        <v>2.4356297842727904E-2</v>
      </c>
      <c r="N258" s="20">
        <v>67</v>
      </c>
      <c r="O258" s="9">
        <v>4.662491301322199E-2</v>
      </c>
      <c r="P258" s="20">
        <v>145</v>
      </c>
      <c r="Q258" s="9">
        <v>0.10090466249130133</v>
      </c>
    </row>
    <row r="259" spans="4:17" x14ac:dyDescent="0.25">
      <c r="D259" s="8" t="s">
        <v>641</v>
      </c>
      <c r="E259" s="20">
        <v>1508</v>
      </c>
      <c r="F259" s="20">
        <v>1310</v>
      </c>
      <c r="G259" s="9">
        <v>0.8687002652519894</v>
      </c>
      <c r="H259" s="20">
        <v>1173</v>
      </c>
      <c r="I259" s="9">
        <v>0.89541984732824431</v>
      </c>
      <c r="J259" s="20">
        <v>0</v>
      </c>
      <c r="K259" s="9">
        <v>0</v>
      </c>
      <c r="L259" s="20">
        <v>49</v>
      </c>
      <c r="M259" s="9">
        <v>3.7404580152671757E-2</v>
      </c>
      <c r="N259" s="20">
        <v>61</v>
      </c>
      <c r="O259" s="9">
        <v>4.6564885496183206E-2</v>
      </c>
      <c r="P259" s="20">
        <v>78</v>
      </c>
      <c r="Q259" s="9">
        <v>5.9541984732824425E-2</v>
      </c>
    </row>
    <row r="260" spans="4:17" x14ac:dyDescent="0.25">
      <c r="D260" s="8" t="s">
        <v>725</v>
      </c>
      <c r="E260" s="20">
        <v>2048</v>
      </c>
      <c r="F260" s="20">
        <v>1787</v>
      </c>
      <c r="G260" s="9">
        <v>0.87255859375</v>
      </c>
      <c r="H260" s="20">
        <v>1625</v>
      </c>
      <c r="I260" s="9">
        <v>0.90934527140458865</v>
      </c>
      <c r="J260" s="20">
        <v>0</v>
      </c>
      <c r="K260" s="9">
        <v>0</v>
      </c>
      <c r="L260" s="20">
        <v>28</v>
      </c>
      <c r="M260" s="9">
        <v>1.5668718522663681E-2</v>
      </c>
      <c r="N260" s="20">
        <v>35</v>
      </c>
      <c r="O260" s="9">
        <v>1.9585898153329603E-2</v>
      </c>
      <c r="P260" s="20">
        <v>171</v>
      </c>
      <c r="Q260" s="9">
        <v>9.5691102406267492E-2</v>
      </c>
    </row>
    <row r="261" spans="4:17" x14ac:dyDescent="0.25">
      <c r="D261" s="8" t="s">
        <v>751</v>
      </c>
      <c r="E261" s="20">
        <v>1189</v>
      </c>
      <c r="F261" s="20"/>
      <c r="G261" s="9">
        <v>0</v>
      </c>
      <c r="H261" s="20">
        <v>929</v>
      </c>
      <c r="I261" s="9">
        <v>0</v>
      </c>
      <c r="J261" s="20"/>
      <c r="K261" s="9">
        <v>0</v>
      </c>
      <c r="L261" s="20"/>
      <c r="M261" s="9">
        <v>0</v>
      </c>
      <c r="N261" s="20"/>
      <c r="O261" s="9">
        <v>0</v>
      </c>
      <c r="P261" s="20">
        <v>31</v>
      </c>
      <c r="Q261" s="9">
        <v>0</v>
      </c>
    </row>
    <row r="262" spans="4:17" x14ac:dyDescent="0.25">
      <c r="D262" s="6" t="s">
        <v>643</v>
      </c>
      <c r="E262" s="20">
        <v>28450</v>
      </c>
      <c r="F262" s="20">
        <v>22066</v>
      </c>
      <c r="G262" s="9">
        <v>0.77560632688927944</v>
      </c>
      <c r="H262" s="20">
        <v>17044</v>
      </c>
      <c r="I262" s="9">
        <v>0.77241004259947432</v>
      </c>
      <c r="J262" s="20">
        <v>0</v>
      </c>
      <c r="K262" s="9">
        <v>0</v>
      </c>
      <c r="L262" s="20">
        <v>1059</v>
      </c>
      <c r="M262" s="9">
        <v>4.7992386476932838E-2</v>
      </c>
      <c r="N262" s="20">
        <v>3353</v>
      </c>
      <c r="O262" s="9">
        <v>0.15195323121544457</v>
      </c>
      <c r="P262" s="20">
        <v>1162</v>
      </c>
      <c r="Q262" s="9">
        <v>5.2660201214538203E-2</v>
      </c>
    </row>
    <row r="263" spans="4:17" x14ac:dyDescent="0.25">
      <c r="D263" s="7" t="s">
        <v>659</v>
      </c>
      <c r="E263" s="20">
        <v>2980</v>
      </c>
      <c r="F263" s="20">
        <v>2262</v>
      </c>
      <c r="G263" s="9">
        <v>0.75906040268456376</v>
      </c>
      <c r="H263" s="20">
        <v>1791</v>
      </c>
      <c r="I263" s="9">
        <v>0.79177718832891242</v>
      </c>
      <c r="J263" s="20">
        <v>0</v>
      </c>
      <c r="K263" s="9">
        <v>0</v>
      </c>
      <c r="L263" s="20">
        <v>36</v>
      </c>
      <c r="M263" s="9">
        <v>1.5915119363395226E-2</v>
      </c>
      <c r="N263" s="20">
        <v>411</v>
      </c>
      <c r="O263" s="9">
        <v>0.1816976127320955</v>
      </c>
      <c r="P263" s="20">
        <v>202</v>
      </c>
      <c r="Q263" s="9">
        <v>8.9301503094606549E-2</v>
      </c>
    </row>
    <row r="264" spans="4:17" x14ac:dyDescent="0.25">
      <c r="D264" s="8" t="s">
        <v>660</v>
      </c>
      <c r="E264" s="20">
        <v>294</v>
      </c>
      <c r="F264" s="20">
        <v>210</v>
      </c>
      <c r="G264" s="9">
        <v>0.7142857142857143</v>
      </c>
      <c r="H264" s="20">
        <v>155</v>
      </c>
      <c r="I264" s="9">
        <v>0.73809523809523814</v>
      </c>
      <c r="J264" s="20">
        <v>0</v>
      </c>
      <c r="K264" s="9">
        <v>0</v>
      </c>
      <c r="L264" s="20">
        <v>4</v>
      </c>
      <c r="M264" s="9">
        <v>1.9047619047619049E-2</v>
      </c>
      <c r="N264" s="20">
        <v>47</v>
      </c>
      <c r="O264" s="9">
        <v>0.22380952380952382</v>
      </c>
      <c r="P264" s="20">
        <v>25</v>
      </c>
      <c r="Q264" s="9">
        <v>0.11904761904761904</v>
      </c>
    </row>
    <row r="265" spans="4:17" x14ac:dyDescent="0.25">
      <c r="D265" s="8" t="s">
        <v>662</v>
      </c>
      <c r="E265" s="20">
        <v>606</v>
      </c>
      <c r="F265" s="20">
        <v>424</v>
      </c>
      <c r="G265" s="9">
        <v>0.6996699669966997</v>
      </c>
      <c r="H265" s="20">
        <v>325</v>
      </c>
      <c r="I265" s="9">
        <v>0.76650943396226412</v>
      </c>
      <c r="J265" s="20">
        <v>0</v>
      </c>
      <c r="K265" s="9">
        <v>0</v>
      </c>
      <c r="L265" s="20">
        <v>10</v>
      </c>
      <c r="M265" s="9">
        <v>2.358490566037736E-2</v>
      </c>
      <c r="N265" s="20">
        <v>83</v>
      </c>
      <c r="O265" s="9">
        <v>0.19575471698113209</v>
      </c>
      <c r="P265" s="20">
        <v>76</v>
      </c>
      <c r="Q265" s="9">
        <v>0.17924528301886791</v>
      </c>
    </row>
    <row r="266" spans="4:17" x14ac:dyDescent="0.25">
      <c r="D266" s="8" t="s">
        <v>670</v>
      </c>
      <c r="E266" s="20">
        <v>321</v>
      </c>
      <c r="F266" s="20">
        <v>225</v>
      </c>
      <c r="G266" s="9">
        <v>0.7009345794392523</v>
      </c>
      <c r="H266" s="20">
        <v>179</v>
      </c>
      <c r="I266" s="9">
        <v>0.79555555555555557</v>
      </c>
      <c r="J266" s="20">
        <v>0</v>
      </c>
      <c r="K266" s="9">
        <v>0</v>
      </c>
      <c r="L266" s="20">
        <v>6</v>
      </c>
      <c r="M266" s="9">
        <v>2.6666666666666668E-2</v>
      </c>
      <c r="N266" s="20">
        <v>57</v>
      </c>
      <c r="O266" s="9">
        <v>0.25333333333333335</v>
      </c>
      <c r="P266" s="20">
        <v>27</v>
      </c>
      <c r="Q266" s="9">
        <v>0.12</v>
      </c>
    </row>
    <row r="267" spans="4:17" x14ac:dyDescent="0.25">
      <c r="D267" s="8" t="s">
        <v>675</v>
      </c>
      <c r="E267" s="20">
        <v>1317</v>
      </c>
      <c r="F267" s="20">
        <v>1050</v>
      </c>
      <c r="G267" s="9">
        <v>0.79726651480637811</v>
      </c>
      <c r="H267" s="20">
        <v>852</v>
      </c>
      <c r="I267" s="9">
        <v>0.81142857142857139</v>
      </c>
      <c r="J267" s="20">
        <v>0</v>
      </c>
      <c r="K267" s="9">
        <v>0</v>
      </c>
      <c r="L267" s="20">
        <v>12</v>
      </c>
      <c r="M267" s="9">
        <v>1.1428571428571429E-2</v>
      </c>
      <c r="N267" s="20">
        <v>158</v>
      </c>
      <c r="O267" s="9">
        <v>0.15047619047619049</v>
      </c>
      <c r="P267" s="20">
        <v>66</v>
      </c>
      <c r="Q267" s="9">
        <v>6.2857142857142861E-2</v>
      </c>
    </row>
    <row r="268" spans="4:17" x14ac:dyDescent="0.25">
      <c r="D268" s="8" t="s">
        <v>679</v>
      </c>
      <c r="E268" s="20">
        <v>442</v>
      </c>
      <c r="F268" s="20">
        <v>353</v>
      </c>
      <c r="G268" s="9">
        <v>0.79864253393665163</v>
      </c>
      <c r="H268" s="20">
        <v>280</v>
      </c>
      <c r="I268" s="9">
        <v>0.79320113314447593</v>
      </c>
      <c r="J268" s="20">
        <v>0</v>
      </c>
      <c r="K268" s="9">
        <v>0</v>
      </c>
      <c r="L268" s="20">
        <v>4</v>
      </c>
      <c r="M268" s="9">
        <v>1.1331444759206799E-2</v>
      </c>
      <c r="N268" s="20">
        <v>66</v>
      </c>
      <c r="O268" s="9">
        <v>0.18696883852691218</v>
      </c>
      <c r="P268" s="20">
        <v>8</v>
      </c>
      <c r="Q268" s="9">
        <v>2.2662889518413599E-2</v>
      </c>
    </row>
    <row r="269" spans="4:17" x14ac:dyDescent="0.25">
      <c r="D269" s="7" t="s">
        <v>646</v>
      </c>
      <c r="E269" s="20">
        <v>2378</v>
      </c>
      <c r="F269" s="20">
        <v>1798</v>
      </c>
      <c r="G269" s="9">
        <v>0.75609756097560976</v>
      </c>
      <c r="H269" s="20">
        <v>1334</v>
      </c>
      <c r="I269" s="9">
        <v>0.74193548387096775</v>
      </c>
      <c r="J269" s="20">
        <v>0</v>
      </c>
      <c r="K269" s="9">
        <v>0</v>
      </c>
      <c r="L269" s="20">
        <v>266</v>
      </c>
      <c r="M269" s="9">
        <v>0.14794215795328142</v>
      </c>
      <c r="N269" s="20">
        <v>156</v>
      </c>
      <c r="O269" s="9">
        <v>8.6763070077864296E-2</v>
      </c>
      <c r="P269" s="20">
        <v>85</v>
      </c>
      <c r="Q269" s="9">
        <v>4.7274749721913235E-2</v>
      </c>
    </row>
    <row r="270" spans="4:17" x14ac:dyDescent="0.25">
      <c r="D270" s="8" t="s">
        <v>647</v>
      </c>
      <c r="E270" s="20">
        <v>630</v>
      </c>
      <c r="F270" s="20">
        <v>475</v>
      </c>
      <c r="G270" s="9">
        <v>0.75396825396825395</v>
      </c>
      <c r="H270" s="20">
        <v>346</v>
      </c>
      <c r="I270" s="9">
        <v>0.72842105263157897</v>
      </c>
      <c r="J270" s="20">
        <v>0</v>
      </c>
      <c r="K270" s="9">
        <v>0</v>
      </c>
      <c r="L270" s="20">
        <v>50</v>
      </c>
      <c r="M270" s="9">
        <v>0.10526315789473684</v>
      </c>
      <c r="N270" s="20">
        <v>59</v>
      </c>
      <c r="O270" s="9">
        <v>0.12421052631578948</v>
      </c>
      <c r="P270" s="20">
        <v>29</v>
      </c>
      <c r="Q270" s="9">
        <v>6.1052631578947365E-2</v>
      </c>
    </row>
    <row r="271" spans="4:17" x14ac:dyDescent="0.25">
      <c r="D271" s="8" t="s">
        <v>652</v>
      </c>
      <c r="E271" s="20">
        <v>834</v>
      </c>
      <c r="F271" s="20">
        <v>675</v>
      </c>
      <c r="G271" s="9">
        <v>0.80935251798561147</v>
      </c>
      <c r="H271" s="20">
        <v>509</v>
      </c>
      <c r="I271" s="9">
        <v>0.75407407407407412</v>
      </c>
      <c r="J271" s="20">
        <v>0</v>
      </c>
      <c r="K271" s="9">
        <v>0</v>
      </c>
      <c r="L271" s="20">
        <v>89</v>
      </c>
      <c r="M271" s="9">
        <v>0.13185185185185186</v>
      </c>
      <c r="N271" s="20">
        <v>28</v>
      </c>
      <c r="O271" s="9">
        <v>4.148148148148148E-2</v>
      </c>
      <c r="P271" s="20">
        <v>18</v>
      </c>
      <c r="Q271" s="9">
        <v>2.6666666666666668E-2</v>
      </c>
    </row>
    <row r="272" spans="4:17" x14ac:dyDescent="0.25">
      <c r="D272" s="8" t="s">
        <v>663</v>
      </c>
      <c r="E272" s="20">
        <v>115</v>
      </c>
      <c r="F272" s="20">
        <v>54</v>
      </c>
      <c r="G272" s="9">
        <v>0.46956521739130436</v>
      </c>
      <c r="H272" s="20">
        <v>31</v>
      </c>
      <c r="I272" s="9">
        <v>0.57407407407407407</v>
      </c>
      <c r="J272" s="20">
        <v>0</v>
      </c>
      <c r="K272" s="9">
        <v>0</v>
      </c>
      <c r="L272" s="20">
        <v>12</v>
      </c>
      <c r="M272" s="9">
        <v>0.22222222222222221</v>
      </c>
      <c r="N272" s="20">
        <v>34</v>
      </c>
      <c r="O272" s="9">
        <v>0.62962962962962965</v>
      </c>
      <c r="P272" s="20">
        <v>8</v>
      </c>
      <c r="Q272" s="9">
        <v>0.14814814814814814</v>
      </c>
    </row>
    <row r="273" spans="4:17" x14ac:dyDescent="0.25">
      <c r="D273" s="8" t="s">
        <v>671</v>
      </c>
      <c r="E273" s="20">
        <v>799</v>
      </c>
      <c r="F273" s="20">
        <v>594</v>
      </c>
      <c r="G273" s="9">
        <v>0.74342928660826035</v>
      </c>
      <c r="H273" s="20">
        <v>448</v>
      </c>
      <c r="I273" s="9">
        <v>0.75420875420875422</v>
      </c>
      <c r="J273" s="20">
        <v>0</v>
      </c>
      <c r="K273" s="9">
        <v>0</v>
      </c>
      <c r="L273" s="20">
        <v>115</v>
      </c>
      <c r="M273" s="9">
        <v>0.19360269360269361</v>
      </c>
      <c r="N273" s="20">
        <v>35</v>
      </c>
      <c r="O273" s="9">
        <v>5.8922558922558925E-2</v>
      </c>
      <c r="P273" s="20">
        <v>30</v>
      </c>
      <c r="Q273" s="9">
        <v>5.0505050505050504E-2</v>
      </c>
    </row>
    <row r="274" spans="4:17" x14ac:dyDescent="0.25">
      <c r="D274" s="7" t="s">
        <v>648</v>
      </c>
      <c r="E274" s="20">
        <v>4625</v>
      </c>
      <c r="F274" s="20">
        <v>3313</v>
      </c>
      <c r="G274" s="9">
        <v>0.71632432432432436</v>
      </c>
      <c r="H274" s="20">
        <v>2617</v>
      </c>
      <c r="I274" s="9">
        <v>0.78991850286749166</v>
      </c>
      <c r="J274" s="20">
        <v>0</v>
      </c>
      <c r="K274" s="9">
        <v>0</v>
      </c>
      <c r="L274" s="20">
        <v>303</v>
      </c>
      <c r="M274" s="9">
        <v>9.1457893148204045E-2</v>
      </c>
      <c r="N274" s="20">
        <v>650</v>
      </c>
      <c r="O274" s="9">
        <v>0.19619680048294597</v>
      </c>
      <c r="P274" s="20">
        <v>209</v>
      </c>
      <c r="Q274" s="9">
        <v>6.3084817386054939E-2</v>
      </c>
    </row>
    <row r="275" spans="4:17" x14ac:dyDescent="0.25">
      <c r="D275" s="8" t="s">
        <v>649</v>
      </c>
      <c r="E275" s="20">
        <v>1939</v>
      </c>
      <c r="F275" s="20">
        <v>1362</v>
      </c>
      <c r="G275" s="9">
        <v>0.70242392986075297</v>
      </c>
      <c r="H275" s="20">
        <v>1064</v>
      </c>
      <c r="I275" s="9">
        <v>0.78120411160058734</v>
      </c>
      <c r="J275" s="20">
        <v>0</v>
      </c>
      <c r="K275" s="9">
        <v>0</v>
      </c>
      <c r="L275" s="20">
        <v>273</v>
      </c>
      <c r="M275" s="9">
        <v>0.20044052863436124</v>
      </c>
      <c r="N275" s="20">
        <v>149</v>
      </c>
      <c r="O275" s="9">
        <v>0.10939794419970632</v>
      </c>
      <c r="P275" s="20">
        <v>82</v>
      </c>
      <c r="Q275" s="9">
        <v>6.0205580029368579E-2</v>
      </c>
    </row>
    <row r="276" spans="4:17" x14ac:dyDescent="0.25">
      <c r="D276" s="8" t="s">
        <v>655</v>
      </c>
      <c r="E276" s="20">
        <v>793</v>
      </c>
      <c r="F276" s="20">
        <v>608</v>
      </c>
      <c r="G276" s="9">
        <v>0.76670870113493061</v>
      </c>
      <c r="H276" s="20">
        <v>486</v>
      </c>
      <c r="I276" s="9">
        <v>0.79934210526315785</v>
      </c>
      <c r="J276" s="20">
        <v>0</v>
      </c>
      <c r="K276" s="9">
        <v>0</v>
      </c>
      <c r="L276" s="20">
        <v>8</v>
      </c>
      <c r="M276" s="9">
        <v>1.3157894736842105E-2</v>
      </c>
      <c r="N276" s="20">
        <v>135</v>
      </c>
      <c r="O276" s="9">
        <v>0.22203947368421054</v>
      </c>
      <c r="P276" s="20">
        <v>25</v>
      </c>
      <c r="Q276" s="9">
        <v>4.1118421052631582E-2</v>
      </c>
    </row>
    <row r="277" spans="4:17" x14ac:dyDescent="0.25">
      <c r="D277" s="8" t="s">
        <v>664</v>
      </c>
      <c r="E277" s="20">
        <v>1274</v>
      </c>
      <c r="F277" s="20">
        <v>950</v>
      </c>
      <c r="G277" s="9">
        <v>0.7456828885400314</v>
      </c>
      <c r="H277" s="20">
        <v>751</v>
      </c>
      <c r="I277" s="9">
        <v>0.79052631578947363</v>
      </c>
      <c r="J277" s="20">
        <v>0</v>
      </c>
      <c r="K277" s="9">
        <v>0</v>
      </c>
      <c r="L277" s="20">
        <v>17</v>
      </c>
      <c r="M277" s="9">
        <v>1.7894736842105262E-2</v>
      </c>
      <c r="N277" s="20">
        <v>194</v>
      </c>
      <c r="O277" s="9">
        <v>0.20421052631578948</v>
      </c>
      <c r="P277" s="20">
        <v>77</v>
      </c>
      <c r="Q277" s="9">
        <v>8.1052631578947362E-2</v>
      </c>
    </row>
    <row r="278" spans="4:17" x14ac:dyDescent="0.25">
      <c r="D278" s="8" t="s">
        <v>665</v>
      </c>
      <c r="E278" s="20">
        <v>619</v>
      </c>
      <c r="F278" s="20">
        <v>393</v>
      </c>
      <c r="G278" s="9">
        <v>0.63489499192245558</v>
      </c>
      <c r="H278" s="20">
        <v>316</v>
      </c>
      <c r="I278" s="9">
        <v>0.80407124681933839</v>
      </c>
      <c r="J278" s="20">
        <v>0</v>
      </c>
      <c r="K278" s="9">
        <v>0</v>
      </c>
      <c r="L278" s="20">
        <v>5</v>
      </c>
      <c r="M278" s="9">
        <v>1.2722646310432569E-2</v>
      </c>
      <c r="N278" s="20">
        <v>172</v>
      </c>
      <c r="O278" s="9">
        <v>0.43765903307888043</v>
      </c>
      <c r="P278" s="20">
        <v>25</v>
      </c>
      <c r="Q278" s="9">
        <v>6.3613231552162849E-2</v>
      </c>
    </row>
    <row r="279" spans="4:17" x14ac:dyDescent="0.25">
      <c r="D279" s="7" t="s">
        <v>668</v>
      </c>
      <c r="E279" s="20">
        <v>3392</v>
      </c>
      <c r="F279" s="20">
        <v>2592</v>
      </c>
      <c r="G279" s="9">
        <v>0.76415094339622647</v>
      </c>
      <c r="H279" s="20">
        <v>1761</v>
      </c>
      <c r="I279" s="9">
        <v>0.67939814814814814</v>
      </c>
      <c r="J279" s="20">
        <v>0</v>
      </c>
      <c r="K279" s="9">
        <v>0</v>
      </c>
      <c r="L279" s="20">
        <v>29</v>
      </c>
      <c r="M279" s="9">
        <v>1.1188271604938271E-2</v>
      </c>
      <c r="N279" s="20">
        <v>531</v>
      </c>
      <c r="O279" s="9">
        <v>0.2048611111111111</v>
      </c>
      <c r="P279" s="20">
        <v>160</v>
      </c>
      <c r="Q279" s="9">
        <v>6.1728395061728392E-2</v>
      </c>
    </row>
    <row r="280" spans="4:17" x14ac:dyDescent="0.25">
      <c r="D280" s="8" t="s">
        <v>669</v>
      </c>
      <c r="E280" s="20">
        <v>373</v>
      </c>
      <c r="F280" s="20">
        <v>270</v>
      </c>
      <c r="G280" s="9">
        <v>0.72386058981233248</v>
      </c>
      <c r="H280" s="20">
        <v>185</v>
      </c>
      <c r="I280" s="9">
        <v>0.68518518518518523</v>
      </c>
      <c r="J280" s="20">
        <v>0</v>
      </c>
      <c r="K280" s="9">
        <v>0</v>
      </c>
      <c r="L280" s="20">
        <v>1</v>
      </c>
      <c r="M280" s="9">
        <v>3.7037037037037038E-3</v>
      </c>
      <c r="N280" s="20">
        <v>64</v>
      </c>
      <c r="O280" s="9">
        <v>0.23703703703703705</v>
      </c>
      <c r="P280" s="20">
        <v>23</v>
      </c>
      <c r="Q280" s="9">
        <v>8.5185185185185183E-2</v>
      </c>
    </row>
    <row r="281" spans="4:17" x14ac:dyDescent="0.25">
      <c r="D281" s="8" t="s">
        <v>672</v>
      </c>
      <c r="E281" s="20">
        <v>771</v>
      </c>
      <c r="F281" s="20">
        <v>568</v>
      </c>
      <c r="G281" s="9">
        <v>0.73670557717250329</v>
      </c>
      <c r="H281" s="20">
        <v>255</v>
      </c>
      <c r="I281" s="9">
        <v>0.448943661971831</v>
      </c>
      <c r="J281" s="20">
        <v>0</v>
      </c>
      <c r="K281" s="9">
        <v>0</v>
      </c>
      <c r="L281" s="20">
        <v>15</v>
      </c>
      <c r="M281" s="9">
        <v>2.6408450704225352E-2</v>
      </c>
      <c r="N281" s="20">
        <v>110</v>
      </c>
      <c r="O281" s="9">
        <v>0.19366197183098591</v>
      </c>
      <c r="P281" s="20">
        <v>57</v>
      </c>
      <c r="Q281" s="9">
        <v>0.10035211267605634</v>
      </c>
    </row>
    <row r="282" spans="4:17" x14ac:dyDescent="0.25">
      <c r="D282" s="8" t="s">
        <v>674</v>
      </c>
      <c r="E282" s="20">
        <v>804</v>
      </c>
      <c r="F282" s="20">
        <v>620</v>
      </c>
      <c r="G282" s="9">
        <v>0.77114427860696522</v>
      </c>
      <c r="H282" s="20">
        <v>447</v>
      </c>
      <c r="I282" s="9">
        <v>0.72096774193548385</v>
      </c>
      <c r="J282" s="20">
        <v>0</v>
      </c>
      <c r="K282" s="9">
        <v>0</v>
      </c>
      <c r="L282" s="20">
        <v>1</v>
      </c>
      <c r="M282" s="9">
        <v>1.6129032258064516E-3</v>
      </c>
      <c r="N282" s="20">
        <v>124</v>
      </c>
      <c r="O282" s="9">
        <v>0.2</v>
      </c>
      <c r="P282" s="20">
        <v>43</v>
      </c>
      <c r="Q282" s="9">
        <v>6.9354838709677416E-2</v>
      </c>
    </row>
    <row r="283" spans="4:17" x14ac:dyDescent="0.25">
      <c r="D283" s="8" t="s">
        <v>676</v>
      </c>
      <c r="E283" s="20">
        <v>290</v>
      </c>
      <c r="F283" s="20">
        <v>204</v>
      </c>
      <c r="G283" s="9">
        <v>0.70344827586206893</v>
      </c>
      <c r="H283" s="20">
        <v>141</v>
      </c>
      <c r="I283" s="9">
        <v>0.69117647058823528</v>
      </c>
      <c r="J283" s="20">
        <v>0</v>
      </c>
      <c r="K283" s="9">
        <v>0</v>
      </c>
      <c r="L283" s="20">
        <v>3</v>
      </c>
      <c r="M283" s="9">
        <v>1.4705882352941176E-2</v>
      </c>
      <c r="N283" s="20">
        <v>61</v>
      </c>
      <c r="O283" s="9">
        <v>0.29901960784313725</v>
      </c>
      <c r="P283" s="20">
        <v>17</v>
      </c>
      <c r="Q283" s="9">
        <v>8.3333333333333329E-2</v>
      </c>
    </row>
    <row r="284" spans="4:17" x14ac:dyDescent="0.25">
      <c r="D284" s="8" t="s">
        <v>681</v>
      </c>
      <c r="E284" s="20">
        <v>1154</v>
      </c>
      <c r="F284" s="20">
        <v>930</v>
      </c>
      <c r="G284" s="9">
        <v>0.80589254766031193</v>
      </c>
      <c r="H284" s="20">
        <v>733</v>
      </c>
      <c r="I284" s="9">
        <v>0.78817204301075272</v>
      </c>
      <c r="J284" s="20">
        <v>0</v>
      </c>
      <c r="K284" s="9">
        <v>0</v>
      </c>
      <c r="L284" s="20">
        <v>9</v>
      </c>
      <c r="M284" s="9">
        <v>9.6774193548387101E-3</v>
      </c>
      <c r="N284" s="20">
        <v>172</v>
      </c>
      <c r="O284" s="9">
        <v>0.18494623655913978</v>
      </c>
      <c r="P284" s="20">
        <v>20</v>
      </c>
      <c r="Q284" s="9">
        <v>2.1505376344086023E-2</v>
      </c>
    </row>
    <row r="285" spans="4:17" x14ac:dyDescent="0.25">
      <c r="D285" s="7" t="s">
        <v>644</v>
      </c>
      <c r="E285" s="20">
        <v>6582</v>
      </c>
      <c r="F285" s="20">
        <v>5416</v>
      </c>
      <c r="G285" s="9">
        <v>0.82285019750835608</v>
      </c>
      <c r="H285" s="20">
        <v>4354</v>
      </c>
      <c r="I285" s="9">
        <v>0.80391432791728212</v>
      </c>
      <c r="J285" s="20">
        <v>0</v>
      </c>
      <c r="K285" s="9">
        <v>0</v>
      </c>
      <c r="L285" s="20">
        <v>164</v>
      </c>
      <c r="M285" s="9">
        <v>3.0280649926144758E-2</v>
      </c>
      <c r="N285" s="20">
        <v>648</v>
      </c>
      <c r="O285" s="9">
        <v>0.11964549483013294</v>
      </c>
      <c r="P285" s="20">
        <v>160</v>
      </c>
      <c r="Q285" s="9">
        <v>2.9542097488921712E-2</v>
      </c>
    </row>
    <row r="286" spans="4:17" x14ac:dyDescent="0.25">
      <c r="D286" s="8" t="s">
        <v>645</v>
      </c>
      <c r="E286" s="20">
        <v>1060</v>
      </c>
      <c r="F286" s="20">
        <v>858</v>
      </c>
      <c r="G286" s="9">
        <v>0.80943396226415099</v>
      </c>
      <c r="H286" s="20">
        <v>672</v>
      </c>
      <c r="I286" s="9">
        <v>0.78321678321678323</v>
      </c>
      <c r="J286" s="20">
        <v>0</v>
      </c>
      <c r="K286" s="9">
        <v>0</v>
      </c>
      <c r="L286" s="20">
        <v>47</v>
      </c>
      <c r="M286" s="9">
        <v>5.4778554778554776E-2</v>
      </c>
      <c r="N286" s="20">
        <v>90</v>
      </c>
      <c r="O286" s="9">
        <v>0.1048951048951049</v>
      </c>
      <c r="P286" s="20">
        <v>38</v>
      </c>
      <c r="Q286" s="9">
        <v>4.4289044289044288E-2</v>
      </c>
    </row>
    <row r="287" spans="4:17" x14ac:dyDescent="0.25">
      <c r="D287" s="8" t="s">
        <v>726</v>
      </c>
      <c r="E287" s="20">
        <v>2234</v>
      </c>
      <c r="F287" s="20">
        <v>1856</v>
      </c>
      <c r="G287" s="9">
        <v>0.83079677708146826</v>
      </c>
      <c r="H287" s="20">
        <v>1498</v>
      </c>
      <c r="I287" s="9">
        <v>0.80711206896551724</v>
      </c>
      <c r="J287" s="20">
        <v>0</v>
      </c>
      <c r="K287" s="9">
        <v>0</v>
      </c>
      <c r="L287" s="20">
        <v>27</v>
      </c>
      <c r="M287" s="9">
        <v>1.4547413793103448E-2</v>
      </c>
      <c r="N287" s="20">
        <v>219</v>
      </c>
      <c r="O287" s="9">
        <v>0.11799568965517242</v>
      </c>
      <c r="P287" s="20">
        <v>71</v>
      </c>
      <c r="Q287" s="9">
        <v>3.8254310344827583E-2</v>
      </c>
    </row>
    <row r="288" spans="4:17" x14ac:dyDescent="0.25">
      <c r="D288" s="8" t="s">
        <v>658</v>
      </c>
      <c r="E288" s="20">
        <v>1516</v>
      </c>
      <c r="F288" s="20">
        <v>1218</v>
      </c>
      <c r="G288" s="9">
        <v>0.80343007915567277</v>
      </c>
      <c r="H288" s="20">
        <v>980</v>
      </c>
      <c r="I288" s="9">
        <v>0.8045977011494253</v>
      </c>
      <c r="J288" s="20">
        <v>0</v>
      </c>
      <c r="K288" s="9">
        <v>0</v>
      </c>
      <c r="L288" s="20">
        <v>35</v>
      </c>
      <c r="M288" s="9">
        <v>2.8735632183908046E-2</v>
      </c>
      <c r="N288" s="20">
        <v>188</v>
      </c>
      <c r="O288" s="9">
        <v>0.15435139573070608</v>
      </c>
      <c r="P288" s="20">
        <v>23</v>
      </c>
      <c r="Q288" s="9">
        <v>1.8883415435139574E-2</v>
      </c>
    </row>
    <row r="289" spans="4:17" x14ac:dyDescent="0.25">
      <c r="D289" s="8" t="s">
        <v>667</v>
      </c>
      <c r="E289" s="20">
        <v>1772</v>
      </c>
      <c r="F289" s="20">
        <v>1484</v>
      </c>
      <c r="G289" s="9">
        <v>0.83747178329571104</v>
      </c>
      <c r="H289" s="20">
        <v>1204</v>
      </c>
      <c r="I289" s="9">
        <v>0.81132075471698117</v>
      </c>
      <c r="J289" s="20">
        <v>0</v>
      </c>
      <c r="K289" s="9">
        <v>0</v>
      </c>
      <c r="L289" s="20">
        <v>55</v>
      </c>
      <c r="M289" s="9">
        <v>3.7061994609164421E-2</v>
      </c>
      <c r="N289" s="20">
        <v>151</v>
      </c>
      <c r="O289" s="9">
        <v>0.10175202156334232</v>
      </c>
      <c r="P289" s="20">
        <v>28</v>
      </c>
      <c r="Q289" s="9">
        <v>1.8867924528301886E-2</v>
      </c>
    </row>
    <row r="290" spans="4:17" x14ac:dyDescent="0.25">
      <c r="D290" s="7" t="s">
        <v>650</v>
      </c>
      <c r="E290" s="20">
        <v>3031</v>
      </c>
      <c r="F290" s="20">
        <v>2401</v>
      </c>
      <c r="G290" s="9">
        <v>0.79214780600461898</v>
      </c>
      <c r="H290" s="20">
        <v>1857</v>
      </c>
      <c r="I290" s="9">
        <v>0.77342773844231572</v>
      </c>
      <c r="J290" s="20">
        <v>0</v>
      </c>
      <c r="K290" s="9">
        <v>0</v>
      </c>
      <c r="L290" s="20">
        <v>151</v>
      </c>
      <c r="M290" s="9">
        <v>6.2890462307371928E-2</v>
      </c>
      <c r="N290" s="20">
        <v>296</v>
      </c>
      <c r="O290" s="9">
        <v>0.12328196584756351</v>
      </c>
      <c r="P290" s="20">
        <v>98</v>
      </c>
      <c r="Q290" s="9">
        <v>4.0816326530612242E-2</v>
      </c>
    </row>
    <row r="291" spans="4:17" x14ac:dyDescent="0.25">
      <c r="D291" s="8" t="s">
        <v>651</v>
      </c>
      <c r="E291" s="20">
        <v>844</v>
      </c>
      <c r="F291" s="20">
        <v>695</v>
      </c>
      <c r="G291" s="9">
        <v>0.82345971563981046</v>
      </c>
      <c r="H291" s="20">
        <v>534</v>
      </c>
      <c r="I291" s="9">
        <v>0.76834532374100717</v>
      </c>
      <c r="J291" s="20">
        <v>0</v>
      </c>
      <c r="K291" s="9">
        <v>0</v>
      </c>
      <c r="L291" s="20">
        <v>11</v>
      </c>
      <c r="M291" s="9">
        <v>1.5827338129496403E-2</v>
      </c>
      <c r="N291" s="20">
        <v>79</v>
      </c>
      <c r="O291" s="9">
        <v>0.11366906474820145</v>
      </c>
      <c r="P291" s="20">
        <v>42</v>
      </c>
      <c r="Q291" s="9">
        <v>6.0431654676258995E-2</v>
      </c>
    </row>
    <row r="292" spans="4:17" x14ac:dyDescent="0.25">
      <c r="D292" s="8" t="s">
        <v>656</v>
      </c>
      <c r="E292" s="20">
        <v>699</v>
      </c>
      <c r="F292" s="20">
        <v>546</v>
      </c>
      <c r="G292" s="9">
        <v>0.7811158798283262</v>
      </c>
      <c r="H292" s="20">
        <v>419</v>
      </c>
      <c r="I292" s="9">
        <v>0.76739926739926745</v>
      </c>
      <c r="J292" s="20">
        <v>0</v>
      </c>
      <c r="K292" s="9">
        <v>0</v>
      </c>
      <c r="L292" s="20">
        <v>28</v>
      </c>
      <c r="M292" s="9">
        <v>5.128205128205128E-2</v>
      </c>
      <c r="N292" s="20">
        <v>89</v>
      </c>
      <c r="O292" s="9">
        <v>0.16300366300366301</v>
      </c>
      <c r="P292" s="20">
        <v>12</v>
      </c>
      <c r="Q292" s="9">
        <v>2.197802197802198E-2</v>
      </c>
    </row>
    <row r="293" spans="4:17" x14ac:dyDescent="0.25">
      <c r="D293" s="8" t="s">
        <v>677</v>
      </c>
      <c r="E293" s="20">
        <v>466</v>
      </c>
      <c r="F293" s="20">
        <v>334</v>
      </c>
      <c r="G293" s="9">
        <v>0.71673819742489275</v>
      </c>
      <c r="H293" s="20">
        <v>252</v>
      </c>
      <c r="I293" s="9">
        <v>0.75449101796407181</v>
      </c>
      <c r="J293" s="20">
        <v>0</v>
      </c>
      <c r="K293" s="9">
        <v>0</v>
      </c>
      <c r="L293" s="20">
        <v>68</v>
      </c>
      <c r="M293" s="9">
        <v>0.20359281437125748</v>
      </c>
      <c r="N293" s="20">
        <v>45</v>
      </c>
      <c r="O293" s="9">
        <v>0.1347305389221557</v>
      </c>
      <c r="P293" s="20">
        <v>4</v>
      </c>
      <c r="Q293" s="9">
        <v>1.1976047904191617E-2</v>
      </c>
    </row>
    <row r="294" spans="4:17" x14ac:dyDescent="0.25">
      <c r="D294" s="8" t="s">
        <v>678</v>
      </c>
      <c r="E294" s="20">
        <v>1022</v>
      </c>
      <c r="F294" s="20">
        <v>826</v>
      </c>
      <c r="G294" s="9">
        <v>0.80821917808219179</v>
      </c>
      <c r="H294" s="20">
        <v>652</v>
      </c>
      <c r="I294" s="9">
        <v>0.78934624697336564</v>
      </c>
      <c r="J294" s="20">
        <v>0</v>
      </c>
      <c r="K294" s="9">
        <v>0</v>
      </c>
      <c r="L294" s="20">
        <v>44</v>
      </c>
      <c r="M294" s="9">
        <v>5.3268765133171914E-2</v>
      </c>
      <c r="N294" s="20">
        <v>83</v>
      </c>
      <c r="O294" s="9">
        <v>0.10048426150121065</v>
      </c>
      <c r="P294" s="20">
        <v>40</v>
      </c>
      <c r="Q294" s="9">
        <v>4.8426150121065374E-2</v>
      </c>
    </row>
    <row r="295" spans="4:17" x14ac:dyDescent="0.25">
      <c r="D295" s="7" t="s">
        <v>653</v>
      </c>
      <c r="E295" s="20">
        <v>5462</v>
      </c>
      <c r="F295" s="20">
        <v>4284</v>
      </c>
      <c r="G295" s="9">
        <v>0.78432808495056761</v>
      </c>
      <c r="H295" s="20">
        <v>3330</v>
      </c>
      <c r="I295" s="9">
        <v>0.77731092436974791</v>
      </c>
      <c r="J295" s="20">
        <v>0</v>
      </c>
      <c r="K295" s="9">
        <v>0</v>
      </c>
      <c r="L295" s="20">
        <v>110</v>
      </c>
      <c r="M295" s="9">
        <v>2.5676937441643323E-2</v>
      </c>
      <c r="N295" s="20">
        <v>661</v>
      </c>
      <c r="O295" s="9">
        <v>0.15429505135387489</v>
      </c>
      <c r="P295" s="20">
        <v>248</v>
      </c>
      <c r="Q295" s="9">
        <v>5.7889822595704951E-2</v>
      </c>
    </row>
    <row r="296" spans="4:17" x14ac:dyDescent="0.25">
      <c r="D296" s="8" t="s">
        <v>654</v>
      </c>
      <c r="E296" s="20">
        <v>742</v>
      </c>
      <c r="F296" s="20">
        <v>589</v>
      </c>
      <c r="G296" s="9">
        <v>0.79380053908355797</v>
      </c>
      <c r="H296" s="20">
        <v>442</v>
      </c>
      <c r="I296" s="9">
        <v>0.75042444821731746</v>
      </c>
      <c r="J296" s="20">
        <v>0</v>
      </c>
      <c r="K296" s="9">
        <v>0</v>
      </c>
      <c r="L296" s="20">
        <v>9</v>
      </c>
      <c r="M296" s="9">
        <v>1.5280135823429542E-2</v>
      </c>
      <c r="N296" s="20">
        <v>87</v>
      </c>
      <c r="O296" s="9">
        <v>0.14770797962648557</v>
      </c>
      <c r="P296" s="20">
        <v>36</v>
      </c>
      <c r="Q296" s="9">
        <v>6.1120543293718167E-2</v>
      </c>
    </row>
    <row r="297" spans="4:17" x14ac:dyDescent="0.25">
      <c r="D297" s="8" t="s">
        <v>657</v>
      </c>
      <c r="E297" s="20">
        <v>1477</v>
      </c>
      <c r="F297" s="20">
        <v>1134</v>
      </c>
      <c r="G297" s="9">
        <v>0.76777251184834128</v>
      </c>
      <c r="H297" s="20">
        <v>814</v>
      </c>
      <c r="I297" s="9">
        <v>0.7178130511463845</v>
      </c>
      <c r="J297" s="20">
        <v>0</v>
      </c>
      <c r="K297" s="9">
        <v>0</v>
      </c>
      <c r="L297" s="20">
        <v>39</v>
      </c>
      <c r="M297" s="9">
        <v>3.439153439153439E-2</v>
      </c>
      <c r="N297" s="20">
        <v>144</v>
      </c>
      <c r="O297" s="9">
        <v>0.12698412698412698</v>
      </c>
      <c r="P297" s="20">
        <v>95</v>
      </c>
      <c r="Q297" s="9">
        <v>8.3774250440917103E-2</v>
      </c>
    </row>
    <row r="298" spans="4:17" x14ac:dyDescent="0.25">
      <c r="D298" s="8" t="s">
        <v>661</v>
      </c>
      <c r="E298" s="20">
        <v>583</v>
      </c>
      <c r="F298" s="20">
        <v>474</v>
      </c>
      <c r="G298" s="9">
        <v>0.81303602058319036</v>
      </c>
      <c r="H298" s="20">
        <v>338</v>
      </c>
      <c r="I298" s="9">
        <v>0.71308016877637126</v>
      </c>
      <c r="J298" s="20">
        <v>0</v>
      </c>
      <c r="K298" s="9">
        <v>0</v>
      </c>
      <c r="L298" s="20">
        <v>4</v>
      </c>
      <c r="M298" s="9">
        <v>8.4388185654008432E-3</v>
      </c>
      <c r="N298" s="20">
        <v>76</v>
      </c>
      <c r="O298" s="9">
        <v>0.16033755274261605</v>
      </c>
      <c r="P298" s="20">
        <v>15</v>
      </c>
      <c r="Q298" s="9">
        <v>3.1645569620253167E-2</v>
      </c>
    </row>
    <row r="299" spans="4:17" x14ac:dyDescent="0.25">
      <c r="D299" s="8" t="s">
        <v>666</v>
      </c>
      <c r="E299" s="20">
        <v>1050</v>
      </c>
      <c r="F299" s="20">
        <v>843</v>
      </c>
      <c r="G299" s="9">
        <v>0.80285714285714282</v>
      </c>
      <c r="H299" s="20">
        <v>659</v>
      </c>
      <c r="I299" s="9">
        <v>0.78173190984578889</v>
      </c>
      <c r="J299" s="20">
        <v>0</v>
      </c>
      <c r="K299" s="9">
        <v>0</v>
      </c>
      <c r="L299" s="20">
        <v>37</v>
      </c>
      <c r="M299" s="9">
        <v>4.3890865954922892E-2</v>
      </c>
      <c r="N299" s="20">
        <v>132</v>
      </c>
      <c r="O299" s="9">
        <v>0.15658362989323843</v>
      </c>
      <c r="P299" s="20">
        <v>19</v>
      </c>
      <c r="Q299" s="9">
        <v>2.2538552787663108E-2</v>
      </c>
    </row>
    <row r="300" spans="4:17" x14ac:dyDescent="0.25">
      <c r="D300" s="8" t="s">
        <v>673</v>
      </c>
      <c r="E300" s="20">
        <v>300</v>
      </c>
      <c r="F300" s="20">
        <v>240</v>
      </c>
      <c r="G300" s="9">
        <v>0.8</v>
      </c>
      <c r="H300" s="20">
        <v>212</v>
      </c>
      <c r="I300" s="9">
        <v>0.8833333333333333</v>
      </c>
      <c r="J300" s="20">
        <v>0</v>
      </c>
      <c r="K300" s="9">
        <v>0</v>
      </c>
      <c r="L300" s="20">
        <v>1</v>
      </c>
      <c r="M300" s="9">
        <v>4.1666666666666666E-3</v>
      </c>
      <c r="N300" s="20">
        <v>33</v>
      </c>
      <c r="O300" s="9">
        <v>0.13750000000000001</v>
      </c>
      <c r="P300" s="20">
        <v>20</v>
      </c>
      <c r="Q300" s="9">
        <v>8.3333333333333329E-2</v>
      </c>
    </row>
    <row r="301" spans="4:17" x14ac:dyDescent="0.25">
      <c r="D301" s="8" t="s">
        <v>680</v>
      </c>
      <c r="E301" s="20">
        <v>1310</v>
      </c>
      <c r="F301" s="20">
        <v>1004</v>
      </c>
      <c r="G301" s="9">
        <v>0.76641221374045798</v>
      </c>
      <c r="H301" s="20">
        <v>865</v>
      </c>
      <c r="I301" s="9">
        <v>0.86155378486055778</v>
      </c>
      <c r="J301" s="20">
        <v>0</v>
      </c>
      <c r="K301" s="9">
        <v>0</v>
      </c>
      <c r="L301" s="20">
        <v>20</v>
      </c>
      <c r="M301" s="9">
        <v>1.9920318725099601E-2</v>
      </c>
      <c r="N301" s="20">
        <v>189</v>
      </c>
      <c r="O301" s="9">
        <v>0.18824701195219123</v>
      </c>
      <c r="P301" s="20">
        <v>63</v>
      </c>
      <c r="Q301" s="9">
        <v>6.2749003984063745E-2</v>
      </c>
    </row>
    <row r="302" spans="4:17" x14ac:dyDescent="0.25">
      <c r="D302" s="6" t="s">
        <v>494</v>
      </c>
      <c r="E302" s="20">
        <v>40864</v>
      </c>
      <c r="F302" s="20">
        <v>29915</v>
      </c>
      <c r="G302" s="9">
        <v>0.73206245105716528</v>
      </c>
      <c r="H302" s="20">
        <v>23178</v>
      </c>
      <c r="I302" s="9">
        <v>0.77479525321744946</v>
      </c>
      <c r="J302" s="20">
        <v>0</v>
      </c>
      <c r="K302" s="9">
        <v>0</v>
      </c>
      <c r="L302" s="20">
        <v>1030</v>
      </c>
      <c r="M302" s="9">
        <v>3.4430887514624774E-2</v>
      </c>
      <c r="N302" s="20">
        <v>6217</v>
      </c>
      <c r="O302" s="9">
        <v>0.20782216279458465</v>
      </c>
      <c r="P302" s="20">
        <v>2812</v>
      </c>
      <c r="Q302" s="9">
        <v>9.3999665719538689E-2</v>
      </c>
    </row>
    <row r="303" spans="4:17" x14ac:dyDescent="0.25">
      <c r="D303" s="7" t="s">
        <v>683</v>
      </c>
      <c r="E303" s="20">
        <v>5266</v>
      </c>
      <c r="F303" s="20">
        <v>4003</v>
      </c>
      <c r="G303" s="9">
        <v>0.76015951386251424</v>
      </c>
      <c r="H303" s="20">
        <v>3198</v>
      </c>
      <c r="I303" s="9">
        <v>0.79890082438171373</v>
      </c>
      <c r="J303" s="20">
        <v>0</v>
      </c>
      <c r="K303" s="9">
        <v>0</v>
      </c>
      <c r="L303" s="20">
        <v>297</v>
      </c>
      <c r="M303" s="9">
        <v>7.4194354234324258E-2</v>
      </c>
      <c r="N303" s="20">
        <v>757</v>
      </c>
      <c r="O303" s="9">
        <v>0.189108168873345</v>
      </c>
      <c r="P303" s="20">
        <v>106</v>
      </c>
      <c r="Q303" s="9">
        <v>2.6480139895078691E-2</v>
      </c>
    </row>
    <row r="304" spans="4:17" x14ac:dyDescent="0.25">
      <c r="D304" s="8" t="s">
        <v>684</v>
      </c>
      <c r="E304" s="20">
        <v>1058</v>
      </c>
      <c r="F304" s="20">
        <v>792</v>
      </c>
      <c r="G304" s="9">
        <v>0.74858223062381857</v>
      </c>
      <c r="H304" s="20">
        <v>625</v>
      </c>
      <c r="I304" s="9">
        <v>0.78914141414141414</v>
      </c>
      <c r="J304" s="20">
        <v>0</v>
      </c>
      <c r="K304" s="9">
        <v>0</v>
      </c>
      <c r="L304" s="20">
        <v>54</v>
      </c>
      <c r="M304" s="9">
        <v>6.8181818181818177E-2</v>
      </c>
      <c r="N304" s="20">
        <v>167</v>
      </c>
      <c r="O304" s="9">
        <v>0.21085858585858586</v>
      </c>
      <c r="P304" s="20">
        <v>27</v>
      </c>
      <c r="Q304" s="9">
        <v>3.4090909090909088E-2</v>
      </c>
    </row>
    <row r="305" spans="4:17" x14ac:dyDescent="0.25">
      <c r="D305" s="8" t="s">
        <v>709</v>
      </c>
      <c r="E305" s="20">
        <v>1744</v>
      </c>
      <c r="F305" s="20">
        <v>1450</v>
      </c>
      <c r="G305" s="9">
        <v>0.83142201834862384</v>
      </c>
      <c r="H305" s="20">
        <v>1200</v>
      </c>
      <c r="I305" s="9">
        <v>0.82758620689655171</v>
      </c>
      <c r="J305" s="20">
        <v>0</v>
      </c>
      <c r="K305" s="9">
        <v>0</v>
      </c>
      <c r="L305" s="20">
        <v>29</v>
      </c>
      <c r="M305" s="9">
        <v>0.02</v>
      </c>
      <c r="N305" s="20">
        <v>207</v>
      </c>
      <c r="O305" s="9">
        <v>0.14275862068965517</v>
      </c>
      <c r="P305" s="20">
        <v>22</v>
      </c>
      <c r="Q305" s="9">
        <v>1.5172413793103448E-2</v>
      </c>
    </row>
    <row r="306" spans="4:17" x14ac:dyDescent="0.25">
      <c r="D306" s="8" t="s">
        <v>710</v>
      </c>
      <c r="E306" s="20">
        <v>417</v>
      </c>
      <c r="F306" s="20">
        <v>315</v>
      </c>
      <c r="G306" s="9">
        <v>0.75539568345323738</v>
      </c>
      <c r="H306" s="20">
        <v>230</v>
      </c>
      <c r="I306" s="9">
        <v>0.73015873015873012</v>
      </c>
      <c r="J306" s="20">
        <v>0</v>
      </c>
      <c r="K306" s="9">
        <v>0</v>
      </c>
      <c r="L306" s="20">
        <v>20</v>
      </c>
      <c r="M306" s="9">
        <v>6.3492063492063489E-2</v>
      </c>
      <c r="N306" s="20">
        <v>52</v>
      </c>
      <c r="O306" s="9">
        <v>0.16507936507936508</v>
      </c>
      <c r="P306" s="20">
        <v>21</v>
      </c>
      <c r="Q306" s="9">
        <v>6.6666666666666666E-2</v>
      </c>
    </row>
    <row r="307" spans="4:17" x14ac:dyDescent="0.25">
      <c r="D307" s="8" t="s">
        <v>711</v>
      </c>
      <c r="E307" s="20">
        <v>760</v>
      </c>
      <c r="F307" s="20">
        <v>532</v>
      </c>
      <c r="G307" s="9">
        <v>0.7</v>
      </c>
      <c r="H307" s="20">
        <v>401</v>
      </c>
      <c r="I307" s="9">
        <v>0.75375939849624063</v>
      </c>
      <c r="J307" s="20">
        <v>0</v>
      </c>
      <c r="K307" s="9">
        <v>0</v>
      </c>
      <c r="L307" s="20">
        <v>61</v>
      </c>
      <c r="M307" s="9">
        <v>0.11466165413533834</v>
      </c>
      <c r="N307" s="20">
        <v>139</v>
      </c>
      <c r="O307" s="9">
        <v>0.26127819548872183</v>
      </c>
      <c r="P307" s="20">
        <v>17</v>
      </c>
      <c r="Q307" s="9">
        <v>3.1954887218045111E-2</v>
      </c>
    </row>
    <row r="308" spans="4:17" x14ac:dyDescent="0.25">
      <c r="D308" s="8" t="s">
        <v>716</v>
      </c>
      <c r="E308" s="20">
        <v>1287</v>
      </c>
      <c r="F308" s="20">
        <v>914</v>
      </c>
      <c r="G308" s="9">
        <v>0.71017871017871015</v>
      </c>
      <c r="H308" s="20">
        <v>742</v>
      </c>
      <c r="I308" s="9">
        <v>0.81181619256017501</v>
      </c>
      <c r="J308" s="20">
        <v>0</v>
      </c>
      <c r="K308" s="9">
        <v>0</v>
      </c>
      <c r="L308" s="20">
        <v>133</v>
      </c>
      <c r="M308" s="9">
        <v>0.14551422319474835</v>
      </c>
      <c r="N308" s="20">
        <v>192</v>
      </c>
      <c r="O308" s="9">
        <v>0.21006564551422319</v>
      </c>
      <c r="P308" s="20">
        <v>19</v>
      </c>
      <c r="Q308" s="9">
        <v>2.0787746170678335E-2</v>
      </c>
    </row>
    <row r="309" spans="4:17" x14ac:dyDescent="0.25">
      <c r="D309" s="7" t="s">
        <v>495</v>
      </c>
      <c r="E309" s="20">
        <v>8351</v>
      </c>
      <c r="F309" s="20">
        <v>7130</v>
      </c>
      <c r="G309" s="9">
        <v>0.85378996527361994</v>
      </c>
      <c r="H309" s="20">
        <v>6175</v>
      </c>
      <c r="I309" s="9">
        <v>0.86605890603085556</v>
      </c>
      <c r="J309" s="20">
        <v>0</v>
      </c>
      <c r="K309" s="9">
        <v>0</v>
      </c>
      <c r="L309" s="20">
        <v>183</v>
      </c>
      <c r="M309" s="9">
        <v>2.5666199158485274E-2</v>
      </c>
      <c r="N309" s="20">
        <v>352</v>
      </c>
      <c r="O309" s="9">
        <v>4.9368863955119212E-2</v>
      </c>
      <c r="P309" s="20">
        <v>537</v>
      </c>
      <c r="Q309" s="9">
        <v>7.5315568022440396E-2</v>
      </c>
    </row>
    <row r="310" spans="4:17" x14ac:dyDescent="0.25">
      <c r="D310" s="8" t="s">
        <v>496</v>
      </c>
      <c r="E310" s="20">
        <v>1276</v>
      </c>
      <c r="F310" s="20">
        <v>1047</v>
      </c>
      <c r="G310" s="9">
        <v>0.82053291536050155</v>
      </c>
      <c r="H310" s="20">
        <v>895</v>
      </c>
      <c r="I310" s="9">
        <v>0.8548233046800382</v>
      </c>
      <c r="J310" s="20">
        <v>0</v>
      </c>
      <c r="K310" s="9">
        <v>0</v>
      </c>
      <c r="L310" s="20">
        <v>25</v>
      </c>
      <c r="M310" s="9">
        <v>2.387774594078319E-2</v>
      </c>
      <c r="N310" s="20">
        <v>115</v>
      </c>
      <c r="O310" s="9">
        <v>0.10983763132760267</v>
      </c>
      <c r="P310" s="20">
        <v>59</v>
      </c>
      <c r="Q310" s="9">
        <v>5.6351480420248332E-2</v>
      </c>
    </row>
    <row r="311" spans="4:17" x14ac:dyDescent="0.25">
      <c r="D311" s="8" t="s">
        <v>686</v>
      </c>
      <c r="E311" s="20">
        <v>2139</v>
      </c>
      <c r="F311" s="20">
        <v>1786</v>
      </c>
      <c r="G311" s="9">
        <v>0.8349696119682094</v>
      </c>
      <c r="H311" s="20">
        <v>1495</v>
      </c>
      <c r="I311" s="9">
        <v>0.83706606942889139</v>
      </c>
      <c r="J311" s="20">
        <v>0</v>
      </c>
      <c r="K311" s="9">
        <v>0</v>
      </c>
      <c r="L311" s="20">
        <v>58</v>
      </c>
      <c r="M311" s="9">
        <v>3.2474804031354984E-2</v>
      </c>
      <c r="N311" s="20">
        <v>215</v>
      </c>
      <c r="O311" s="9">
        <v>0.12038073908174692</v>
      </c>
      <c r="P311" s="20">
        <v>42</v>
      </c>
      <c r="Q311" s="9">
        <v>2.3516237402015677E-2</v>
      </c>
    </row>
    <row r="312" spans="4:17" x14ac:dyDescent="0.25">
      <c r="D312" s="8" t="s">
        <v>756</v>
      </c>
      <c r="E312" s="20">
        <v>2631</v>
      </c>
      <c r="F312" s="20">
        <v>2318</v>
      </c>
      <c r="G312" s="9">
        <v>0.88103382744203729</v>
      </c>
      <c r="H312" s="20">
        <v>2038</v>
      </c>
      <c r="I312" s="9">
        <v>0.87920621225194129</v>
      </c>
      <c r="J312" s="20"/>
      <c r="K312" s="9">
        <v>0</v>
      </c>
      <c r="L312" s="20">
        <v>38</v>
      </c>
      <c r="M312" s="9">
        <v>1.6393442622950821E-2</v>
      </c>
      <c r="N312" s="20">
        <v>2</v>
      </c>
      <c r="O312" s="9">
        <v>8.6281276962899055E-4</v>
      </c>
      <c r="P312" s="20">
        <v>228</v>
      </c>
      <c r="Q312" s="9">
        <v>9.8360655737704916E-2</v>
      </c>
    </row>
    <row r="313" spans="4:17" x14ac:dyDescent="0.25">
      <c r="D313" s="8" t="s">
        <v>698</v>
      </c>
      <c r="E313" s="20">
        <v>939</v>
      </c>
      <c r="F313" s="20">
        <v>783</v>
      </c>
      <c r="G313" s="9">
        <v>0.83386581469648557</v>
      </c>
      <c r="H313" s="20">
        <v>687</v>
      </c>
      <c r="I313" s="9">
        <v>0.87739463601532564</v>
      </c>
      <c r="J313" s="20">
        <v>0</v>
      </c>
      <c r="K313" s="9">
        <v>0</v>
      </c>
      <c r="L313" s="20">
        <v>43</v>
      </c>
      <c r="M313" s="9">
        <v>5.4916985951468711E-2</v>
      </c>
      <c r="N313" s="20">
        <v>17</v>
      </c>
      <c r="O313" s="9">
        <v>2.1711366538952746E-2</v>
      </c>
      <c r="P313" s="20">
        <v>70</v>
      </c>
      <c r="Q313" s="9">
        <v>8.9399744572158366E-2</v>
      </c>
    </row>
    <row r="314" spans="4:17" x14ac:dyDescent="0.25">
      <c r="D314" s="8" t="s">
        <v>707</v>
      </c>
      <c r="E314" s="20">
        <v>1366</v>
      </c>
      <c r="F314" s="20">
        <v>1196</v>
      </c>
      <c r="G314" s="9">
        <v>0.8755490483162518</v>
      </c>
      <c r="H314" s="20">
        <v>1060</v>
      </c>
      <c r="I314" s="9">
        <v>0.88628762541806017</v>
      </c>
      <c r="J314" s="20">
        <v>0</v>
      </c>
      <c r="K314" s="9">
        <v>0</v>
      </c>
      <c r="L314" s="20">
        <v>19</v>
      </c>
      <c r="M314" s="9">
        <v>1.588628762541806E-2</v>
      </c>
      <c r="N314" s="20">
        <v>3</v>
      </c>
      <c r="O314" s="9">
        <v>2.508361204013378E-3</v>
      </c>
      <c r="P314" s="20">
        <v>138</v>
      </c>
      <c r="Q314" s="9">
        <v>0.11538461538461539</v>
      </c>
    </row>
    <row r="315" spans="4:17" x14ac:dyDescent="0.25">
      <c r="D315" s="7" t="s">
        <v>497</v>
      </c>
      <c r="E315" s="20">
        <v>6521</v>
      </c>
      <c r="F315" s="20">
        <v>4922</v>
      </c>
      <c r="G315" s="9">
        <v>0.75479220978377548</v>
      </c>
      <c r="H315" s="20">
        <v>3894</v>
      </c>
      <c r="I315" s="9">
        <v>0.79114181227143443</v>
      </c>
      <c r="J315" s="20">
        <v>0</v>
      </c>
      <c r="K315" s="9">
        <v>0</v>
      </c>
      <c r="L315" s="20">
        <v>155</v>
      </c>
      <c r="M315" s="9">
        <v>3.1491263713937422E-2</v>
      </c>
      <c r="N315" s="20">
        <v>843</v>
      </c>
      <c r="O315" s="9">
        <v>0.17127184071515644</v>
      </c>
      <c r="P315" s="20">
        <v>455</v>
      </c>
      <c r="Q315" s="9">
        <v>9.2442096708655025E-2</v>
      </c>
    </row>
    <row r="316" spans="4:17" x14ac:dyDescent="0.25">
      <c r="D316" s="8" t="s">
        <v>685</v>
      </c>
      <c r="E316" s="20">
        <v>1049</v>
      </c>
      <c r="F316" s="20">
        <v>821</v>
      </c>
      <c r="G316" s="9">
        <v>0.78265014299332702</v>
      </c>
      <c r="H316" s="20">
        <v>667</v>
      </c>
      <c r="I316" s="9">
        <v>0.81242387332521315</v>
      </c>
      <c r="J316" s="20">
        <v>0</v>
      </c>
      <c r="K316" s="9">
        <v>0</v>
      </c>
      <c r="L316" s="20">
        <v>43</v>
      </c>
      <c r="M316" s="9">
        <v>5.2375152253349572E-2</v>
      </c>
      <c r="N316" s="20">
        <v>126</v>
      </c>
      <c r="O316" s="9">
        <v>0.15347137637028013</v>
      </c>
      <c r="P316" s="20">
        <v>35</v>
      </c>
      <c r="Q316" s="9">
        <v>4.2630937880633372E-2</v>
      </c>
    </row>
    <row r="317" spans="4:17" x14ac:dyDescent="0.25">
      <c r="D317" s="8" t="s">
        <v>712</v>
      </c>
      <c r="E317" s="20">
        <v>816</v>
      </c>
      <c r="F317" s="20">
        <v>483</v>
      </c>
      <c r="G317" s="9">
        <v>0.59191176470588236</v>
      </c>
      <c r="H317" s="20">
        <v>340</v>
      </c>
      <c r="I317" s="9">
        <v>0.70393374741200831</v>
      </c>
      <c r="J317" s="20">
        <v>0</v>
      </c>
      <c r="K317" s="9">
        <v>0</v>
      </c>
      <c r="L317" s="20">
        <v>11</v>
      </c>
      <c r="M317" s="9">
        <v>2.2774327122153208E-2</v>
      </c>
      <c r="N317" s="20">
        <v>181</v>
      </c>
      <c r="O317" s="9">
        <v>0.37474120082815737</v>
      </c>
      <c r="P317" s="20">
        <v>117</v>
      </c>
      <c r="Q317" s="9">
        <v>0.24223602484472051</v>
      </c>
    </row>
    <row r="318" spans="4:17" x14ac:dyDescent="0.25">
      <c r="D318" s="8" t="s">
        <v>755</v>
      </c>
      <c r="E318" s="20">
        <v>972</v>
      </c>
      <c r="F318" s="20">
        <v>697</v>
      </c>
      <c r="G318" s="9">
        <v>0.71707818930041156</v>
      </c>
      <c r="H318" s="20">
        <v>560</v>
      </c>
      <c r="I318" s="9">
        <v>0.80344332855093259</v>
      </c>
      <c r="J318" s="20"/>
      <c r="K318" s="9">
        <v>0</v>
      </c>
      <c r="L318" s="20">
        <v>5</v>
      </c>
      <c r="M318" s="9">
        <v>7.1736011477761836E-3</v>
      </c>
      <c r="N318" s="20">
        <v>103</v>
      </c>
      <c r="O318" s="9">
        <v>0.14777618364418937</v>
      </c>
      <c r="P318" s="20">
        <v>147</v>
      </c>
      <c r="Q318" s="9">
        <v>0.2109038737446198</v>
      </c>
    </row>
    <row r="319" spans="4:17" x14ac:dyDescent="0.25">
      <c r="D319" s="8" t="s">
        <v>693</v>
      </c>
      <c r="E319" s="20">
        <v>549</v>
      </c>
      <c r="F319" s="20">
        <v>467</v>
      </c>
      <c r="G319" s="9">
        <v>0.85063752276867033</v>
      </c>
      <c r="H319" s="20">
        <v>405</v>
      </c>
      <c r="I319" s="9">
        <v>0.86723768736616702</v>
      </c>
      <c r="J319" s="20">
        <v>0</v>
      </c>
      <c r="K319" s="9">
        <v>0</v>
      </c>
      <c r="L319" s="20">
        <v>23</v>
      </c>
      <c r="M319" s="9">
        <v>4.9250535331905779E-2</v>
      </c>
      <c r="N319" s="20">
        <v>38</v>
      </c>
      <c r="O319" s="9">
        <v>8.137044967880086E-2</v>
      </c>
      <c r="P319" s="20">
        <v>12</v>
      </c>
      <c r="Q319" s="9">
        <v>2.569593147751606E-2</v>
      </c>
    </row>
    <row r="320" spans="4:17" x14ac:dyDescent="0.25">
      <c r="D320" s="8" t="s">
        <v>695</v>
      </c>
      <c r="E320" s="20">
        <v>1289</v>
      </c>
      <c r="F320" s="20">
        <v>996</v>
      </c>
      <c r="G320" s="9">
        <v>0.77269200930954229</v>
      </c>
      <c r="H320" s="20">
        <v>762</v>
      </c>
      <c r="I320" s="9">
        <v>0.76506024096385539</v>
      </c>
      <c r="J320" s="20">
        <v>0</v>
      </c>
      <c r="K320" s="9">
        <v>0</v>
      </c>
      <c r="L320" s="20">
        <v>23</v>
      </c>
      <c r="M320" s="9">
        <v>2.3092369477911646E-2</v>
      </c>
      <c r="N320" s="20">
        <v>188</v>
      </c>
      <c r="O320" s="9">
        <v>0.18875502008032127</v>
      </c>
      <c r="P320" s="20">
        <v>50</v>
      </c>
      <c r="Q320" s="9">
        <v>5.0200803212851405E-2</v>
      </c>
    </row>
    <row r="321" spans="4:17" x14ac:dyDescent="0.25">
      <c r="D321" s="8" t="s">
        <v>714</v>
      </c>
      <c r="E321" s="20">
        <v>712</v>
      </c>
      <c r="F321" s="20">
        <v>512</v>
      </c>
      <c r="G321" s="9">
        <v>0.7191011235955056</v>
      </c>
      <c r="H321" s="20">
        <v>377</v>
      </c>
      <c r="I321" s="9">
        <v>0.736328125</v>
      </c>
      <c r="J321" s="20">
        <v>0</v>
      </c>
      <c r="K321" s="9">
        <v>0</v>
      </c>
      <c r="L321" s="20">
        <v>9</v>
      </c>
      <c r="M321" s="9">
        <v>1.7578125E-2</v>
      </c>
      <c r="N321" s="20">
        <v>129</v>
      </c>
      <c r="O321" s="9">
        <v>0.251953125</v>
      </c>
      <c r="P321" s="20">
        <v>43</v>
      </c>
      <c r="Q321" s="9">
        <v>8.3984375E-2</v>
      </c>
    </row>
    <row r="322" spans="4:17" x14ac:dyDescent="0.25">
      <c r="D322" s="8" t="s">
        <v>715</v>
      </c>
      <c r="E322" s="20">
        <v>463</v>
      </c>
      <c r="F322" s="20">
        <v>420</v>
      </c>
      <c r="G322" s="9">
        <v>0.90712742980561556</v>
      </c>
      <c r="H322" s="20">
        <v>375</v>
      </c>
      <c r="I322" s="9">
        <v>0.8928571428571429</v>
      </c>
      <c r="J322" s="20">
        <v>0</v>
      </c>
      <c r="K322" s="9">
        <v>0</v>
      </c>
      <c r="L322" s="20">
        <v>24</v>
      </c>
      <c r="M322" s="9">
        <v>5.7142857142857141E-2</v>
      </c>
      <c r="N322" s="20">
        <v>15</v>
      </c>
      <c r="O322" s="9">
        <v>3.5714285714285712E-2</v>
      </c>
      <c r="P322" s="20">
        <v>0</v>
      </c>
      <c r="Q322" s="9">
        <v>0</v>
      </c>
    </row>
    <row r="323" spans="4:17" x14ac:dyDescent="0.25">
      <c r="D323" s="8" t="s">
        <v>759</v>
      </c>
      <c r="E323" s="20">
        <v>671</v>
      </c>
      <c r="F323" s="20">
        <v>526</v>
      </c>
      <c r="G323" s="9">
        <v>0.78390461997019378</v>
      </c>
      <c r="H323" s="20">
        <v>408</v>
      </c>
      <c r="I323" s="9">
        <v>0.7756653992395437</v>
      </c>
      <c r="J323" s="20"/>
      <c r="K323" s="9">
        <v>0</v>
      </c>
      <c r="L323" s="20">
        <v>17</v>
      </c>
      <c r="M323" s="9">
        <v>3.2319391634980987E-2</v>
      </c>
      <c r="N323" s="20">
        <v>63</v>
      </c>
      <c r="O323" s="9">
        <v>0.11977186311787072</v>
      </c>
      <c r="P323" s="20">
        <v>51</v>
      </c>
      <c r="Q323" s="9">
        <v>9.6958174904942962E-2</v>
      </c>
    </row>
    <row r="324" spans="4:17" x14ac:dyDescent="0.25">
      <c r="D324" s="7" t="s">
        <v>499</v>
      </c>
      <c r="E324" s="20">
        <v>7199</v>
      </c>
      <c r="F324" s="20">
        <v>4911</v>
      </c>
      <c r="G324" s="9">
        <v>0.68217808028892901</v>
      </c>
      <c r="H324" s="20">
        <v>3628</v>
      </c>
      <c r="I324" s="9">
        <v>0.73874974546935446</v>
      </c>
      <c r="J324" s="20">
        <v>0</v>
      </c>
      <c r="K324" s="9">
        <v>0</v>
      </c>
      <c r="L324" s="20">
        <v>188</v>
      </c>
      <c r="M324" s="9">
        <v>3.8281409081653429E-2</v>
      </c>
      <c r="N324" s="20">
        <v>1247</v>
      </c>
      <c r="O324" s="9">
        <v>0.25391977194054166</v>
      </c>
      <c r="P324" s="20">
        <v>698</v>
      </c>
      <c r="Q324" s="9">
        <v>0.14212991244145795</v>
      </c>
    </row>
    <row r="325" spans="4:17" x14ac:dyDescent="0.25">
      <c r="D325" s="8" t="s">
        <v>682</v>
      </c>
      <c r="E325" s="20">
        <v>1023</v>
      </c>
      <c r="F325" s="20">
        <v>632</v>
      </c>
      <c r="G325" s="9">
        <v>0.61779081133919844</v>
      </c>
      <c r="H325" s="20">
        <v>434</v>
      </c>
      <c r="I325" s="9">
        <v>0.68670886075949367</v>
      </c>
      <c r="J325" s="20">
        <v>0</v>
      </c>
      <c r="K325" s="9">
        <v>0</v>
      </c>
      <c r="L325" s="20">
        <v>9</v>
      </c>
      <c r="M325" s="9">
        <v>1.4240506329113924E-2</v>
      </c>
      <c r="N325" s="20">
        <v>316</v>
      </c>
      <c r="O325" s="9">
        <v>0.5</v>
      </c>
      <c r="P325" s="20">
        <v>32</v>
      </c>
      <c r="Q325" s="9">
        <v>5.0632911392405063E-2</v>
      </c>
    </row>
    <row r="326" spans="4:17" x14ac:dyDescent="0.25">
      <c r="D326" s="8" t="s">
        <v>687</v>
      </c>
      <c r="E326" s="20">
        <v>657</v>
      </c>
      <c r="F326" s="20">
        <v>437</v>
      </c>
      <c r="G326" s="9">
        <v>0.66514459665144599</v>
      </c>
      <c r="H326" s="20">
        <v>276</v>
      </c>
      <c r="I326" s="9">
        <v>0.63157894736842102</v>
      </c>
      <c r="J326" s="20">
        <v>0</v>
      </c>
      <c r="K326" s="9">
        <v>0</v>
      </c>
      <c r="L326" s="20">
        <v>10</v>
      </c>
      <c r="M326" s="9">
        <v>2.2883295194508008E-2</v>
      </c>
      <c r="N326" s="20">
        <v>142</v>
      </c>
      <c r="O326" s="9">
        <v>0.32494279176201374</v>
      </c>
      <c r="P326" s="20">
        <v>48</v>
      </c>
      <c r="Q326" s="9">
        <v>0.10983981693363844</v>
      </c>
    </row>
    <row r="327" spans="4:17" x14ac:dyDescent="0.25">
      <c r="D327" s="8" t="s">
        <v>691</v>
      </c>
      <c r="E327" s="20">
        <v>404</v>
      </c>
      <c r="F327" s="20">
        <v>284</v>
      </c>
      <c r="G327" s="9">
        <v>0.70297029702970293</v>
      </c>
      <c r="H327" s="20">
        <v>204</v>
      </c>
      <c r="I327" s="9">
        <v>0.71830985915492962</v>
      </c>
      <c r="J327" s="20">
        <v>0</v>
      </c>
      <c r="K327" s="9">
        <v>0</v>
      </c>
      <c r="L327" s="20">
        <v>1</v>
      </c>
      <c r="M327" s="9">
        <v>3.5211267605633804E-3</v>
      </c>
      <c r="N327" s="20">
        <v>56</v>
      </c>
      <c r="O327" s="9">
        <v>0.19718309859154928</v>
      </c>
      <c r="P327" s="20">
        <v>53</v>
      </c>
      <c r="Q327" s="9">
        <v>0.18661971830985916</v>
      </c>
    </row>
    <row r="328" spans="4:17" x14ac:dyDescent="0.25">
      <c r="D328" s="8" t="s">
        <v>696</v>
      </c>
      <c r="E328" s="20">
        <v>988</v>
      </c>
      <c r="F328" s="20">
        <v>621</v>
      </c>
      <c r="G328" s="9">
        <v>0.62854251012145745</v>
      </c>
      <c r="H328" s="20">
        <v>453</v>
      </c>
      <c r="I328" s="9">
        <v>0.72946859903381644</v>
      </c>
      <c r="J328" s="20">
        <v>0</v>
      </c>
      <c r="K328" s="9">
        <v>0</v>
      </c>
      <c r="L328" s="20">
        <v>83</v>
      </c>
      <c r="M328" s="9">
        <v>0.13365539452495975</v>
      </c>
      <c r="N328" s="20">
        <v>139</v>
      </c>
      <c r="O328" s="9">
        <v>0.22383252818035426</v>
      </c>
      <c r="P328" s="20">
        <v>131</v>
      </c>
      <c r="Q328" s="9">
        <v>0.2109500805152979</v>
      </c>
    </row>
    <row r="329" spans="4:17" x14ac:dyDescent="0.25">
      <c r="D329" s="8" t="s">
        <v>703</v>
      </c>
      <c r="E329" s="20">
        <v>1988</v>
      </c>
      <c r="F329" s="20">
        <v>1569</v>
      </c>
      <c r="G329" s="9">
        <v>0.78923541247484907</v>
      </c>
      <c r="H329" s="20">
        <v>1252</v>
      </c>
      <c r="I329" s="9">
        <v>0.79796048438495859</v>
      </c>
      <c r="J329" s="20">
        <v>0</v>
      </c>
      <c r="K329" s="9">
        <v>0</v>
      </c>
      <c r="L329" s="20">
        <v>67</v>
      </c>
      <c r="M329" s="9">
        <v>4.2702358189929894E-2</v>
      </c>
      <c r="N329" s="20">
        <v>313</v>
      </c>
      <c r="O329" s="9">
        <v>0.19949012109623965</v>
      </c>
      <c r="P329" s="20">
        <v>7</v>
      </c>
      <c r="Q329" s="9">
        <v>4.4614404079031233E-3</v>
      </c>
    </row>
    <row r="330" spans="4:17" x14ac:dyDescent="0.25">
      <c r="D330" s="8" t="s">
        <v>758</v>
      </c>
      <c r="E330" s="20">
        <v>1397</v>
      </c>
      <c r="F330" s="20">
        <v>992</v>
      </c>
      <c r="G330" s="9">
        <v>0.71009305654974941</v>
      </c>
      <c r="H330" s="20">
        <v>757</v>
      </c>
      <c r="I330" s="9">
        <v>0.76310483870967738</v>
      </c>
      <c r="J330" s="20"/>
      <c r="K330" s="9">
        <v>0</v>
      </c>
      <c r="L330" s="20">
        <v>9</v>
      </c>
      <c r="M330" s="9">
        <v>9.0725806451612909E-3</v>
      </c>
      <c r="N330" s="20">
        <v>18</v>
      </c>
      <c r="O330" s="9">
        <v>1.8145161290322582E-2</v>
      </c>
      <c r="P330" s="20">
        <v>345</v>
      </c>
      <c r="Q330" s="9">
        <v>0.34778225806451613</v>
      </c>
    </row>
    <row r="331" spans="4:17" x14ac:dyDescent="0.25">
      <c r="D331" s="8" t="s">
        <v>706</v>
      </c>
      <c r="E331" s="20">
        <v>742</v>
      </c>
      <c r="F331" s="20">
        <v>376</v>
      </c>
      <c r="G331" s="9">
        <v>0.50673854447439348</v>
      </c>
      <c r="H331" s="20">
        <v>252</v>
      </c>
      <c r="I331" s="9">
        <v>0.67021276595744683</v>
      </c>
      <c r="J331" s="20">
        <v>0</v>
      </c>
      <c r="K331" s="9">
        <v>0</v>
      </c>
      <c r="L331" s="20">
        <v>9</v>
      </c>
      <c r="M331" s="9">
        <v>2.3936170212765957E-2</v>
      </c>
      <c r="N331" s="20">
        <v>263</v>
      </c>
      <c r="O331" s="9">
        <v>0.69946808510638303</v>
      </c>
      <c r="P331" s="20">
        <v>82</v>
      </c>
      <c r="Q331" s="9">
        <v>0.21808510638297873</v>
      </c>
    </row>
    <row r="332" spans="4:17" x14ac:dyDescent="0.25">
      <c r="D332" s="7" t="s">
        <v>498</v>
      </c>
      <c r="E332" s="20">
        <v>4031</v>
      </c>
      <c r="F332" s="20">
        <v>2588</v>
      </c>
      <c r="G332" s="9">
        <v>0.64202431158521456</v>
      </c>
      <c r="H332" s="20">
        <v>1724</v>
      </c>
      <c r="I332" s="9">
        <v>0.66615146831530136</v>
      </c>
      <c r="J332" s="20">
        <v>0</v>
      </c>
      <c r="K332" s="9">
        <v>0</v>
      </c>
      <c r="L332" s="20">
        <v>74</v>
      </c>
      <c r="M332" s="9">
        <v>2.8593508500772798E-2</v>
      </c>
      <c r="N332" s="20">
        <v>994</v>
      </c>
      <c r="O332" s="9">
        <v>0.384080370942813</v>
      </c>
      <c r="P332" s="20">
        <v>244</v>
      </c>
      <c r="Q332" s="9">
        <v>9.428129829984544E-2</v>
      </c>
    </row>
    <row r="333" spans="4:17" x14ac:dyDescent="0.25">
      <c r="D333" s="8" t="s">
        <v>757</v>
      </c>
      <c r="E333" s="20">
        <v>1646</v>
      </c>
      <c r="F333" s="20">
        <v>1114</v>
      </c>
      <c r="G333" s="9">
        <v>0.67679222357229651</v>
      </c>
      <c r="H333" s="20">
        <v>808</v>
      </c>
      <c r="I333" s="9">
        <v>0.72531418312387796</v>
      </c>
      <c r="J333" s="20"/>
      <c r="K333" s="9">
        <v>0</v>
      </c>
      <c r="L333" s="20">
        <v>27</v>
      </c>
      <c r="M333" s="9">
        <v>2.423698384201077E-2</v>
      </c>
      <c r="N333" s="20">
        <v>418</v>
      </c>
      <c r="O333" s="9">
        <v>0.37522441651705568</v>
      </c>
      <c r="P333" s="20">
        <v>34</v>
      </c>
      <c r="Q333" s="9">
        <v>3.052064631956912E-2</v>
      </c>
    </row>
    <row r="334" spans="4:17" x14ac:dyDescent="0.25">
      <c r="D334" s="8" t="s">
        <v>701</v>
      </c>
      <c r="E334" s="20">
        <v>1122</v>
      </c>
      <c r="F334" s="20">
        <v>718</v>
      </c>
      <c r="G334" s="9">
        <v>0.63992869875222813</v>
      </c>
      <c r="H334" s="20">
        <v>443</v>
      </c>
      <c r="I334" s="9">
        <v>0.61699164345403901</v>
      </c>
      <c r="J334" s="20">
        <v>0</v>
      </c>
      <c r="K334" s="9">
        <v>0</v>
      </c>
      <c r="L334" s="20">
        <v>36</v>
      </c>
      <c r="M334" s="9">
        <v>5.0139275766016712E-2</v>
      </c>
      <c r="N334" s="20">
        <v>228</v>
      </c>
      <c r="O334" s="9">
        <v>0.31754874651810583</v>
      </c>
      <c r="P334" s="20">
        <v>98</v>
      </c>
      <c r="Q334" s="9">
        <v>0.13649025069637882</v>
      </c>
    </row>
    <row r="335" spans="4:17" x14ac:dyDescent="0.25">
      <c r="D335" s="8" t="s">
        <v>500</v>
      </c>
      <c r="E335" s="20">
        <v>1263</v>
      </c>
      <c r="F335" s="20">
        <v>756</v>
      </c>
      <c r="G335" s="9">
        <v>0.59857482185273159</v>
      </c>
      <c r="H335" s="20">
        <v>473</v>
      </c>
      <c r="I335" s="9">
        <v>0.6256613756613757</v>
      </c>
      <c r="J335" s="20">
        <v>0</v>
      </c>
      <c r="K335" s="9">
        <v>0</v>
      </c>
      <c r="L335" s="20">
        <v>11</v>
      </c>
      <c r="M335" s="9">
        <v>1.4550264550264549E-2</v>
      </c>
      <c r="N335" s="20">
        <v>348</v>
      </c>
      <c r="O335" s="9">
        <v>0.46031746031746029</v>
      </c>
      <c r="P335" s="20">
        <v>112</v>
      </c>
      <c r="Q335" s="9">
        <v>0.14814814814814814</v>
      </c>
    </row>
    <row r="336" spans="4:17" x14ac:dyDescent="0.25">
      <c r="D336" s="7" t="s">
        <v>688</v>
      </c>
      <c r="E336" s="20">
        <v>4435</v>
      </c>
      <c r="F336" s="20">
        <v>2797</v>
      </c>
      <c r="G336" s="9">
        <v>0.63066516347237878</v>
      </c>
      <c r="H336" s="20">
        <v>1899</v>
      </c>
      <c r="I336" s="9">
        <v>0.6789417232749374</v>
      </c>
      <c r="J336" s="20">
        <v>0</v>
      </c>
      <c r="K336" s="9">
        <v>0</v>
      </c>
      <c r="L336" s="20">
        <v>33</v>
      </c>
      <c r="M336" s="9">
        <v>1.1798355380765105E-2</v>
      </c>
      <c r="N336" s="20">
        <v>1045</v>
      </c>
      <c r="O336" s="9">
        <v>0.37361458705756168</v>
      </c>
      <c r="P336" s="20">
        <v>470</v>
      </c>
      <c r="Q336" s="9">
        <v>0.16803718269574544</v>
      </c>
    </row>
    <row r="337" spans="4:17" x14ac:dyDescent="0.25">
      <c r="D337" s="8" t="s">
        <v>689</v>
      </c>
      <c r="E337" s="20">
        <v>757</v>
      </c>
      <c r="F337" s="20">
        <v>565</v>
      </c>
      <c r="G337" s="9">
        <v>0.74636723910171732</v>
      </c>
      <c r="H337" s="20">
        <v>434</v>
      </c>
      <c r="I337" s="9">
        <v>0.768141592920354</v>
      </c>
      <c r="J337" s="20">
        <v>0</v>
      </c>
      <c r="K337" s="9">
        <v>0</v>
      </c>
      <c r="L337" s="20">
        <v>4</v>
      </c>
      <c r="M337" s="9">
        <v>7.0796460176991149E-3</v>
      </c>
      <c r="N337" s="20">
        <v>117</v>
      </c>
      <c r="O337" s="9">
        <v>0.20707964601769913</v>
      </c>
      <c r="P337" s="20">
        <v>63</v>
      </c>
      <c r="Q337" s="9">
        <v>0.11150442477876106</v>
      </c>
    </row>
    <row r="338" spans="4:17" x14ac:dyDescent="0.25">
      <c r="D338" s="8" t="s">
        <v>692</v>
      </c>
      <c r="E338" s="20">
        <v>298</v>
      </c>
      <c r="F338" s="20">
        <v>165</v>
      </c>
      <c r="G338" s="9">
        <v>0.55369127516778527</v>
      </c>
      <c r="H338" s="20">
        <v>105</v>
      </c>
      <c r="I338" s="9">
        <v>0.63636363636363635</v>
      </c>
      <c r="J338" s="20">
        <v>0</v>
      </c>
      <c r="K338" s="9">
        <v>0</v>
      </c>
      <c r="L338" s="20">
        <v>6</v>
      </c>
      <c r="M338" s="9">
        <v>3.6363636363636362E-2</v>
      </c>
      <c r="N338" s="20">
        <v>70</v>
      </c>
      <c r="O338" s="9">
        <v>0.42424242424242425</v>
      </c>
      <c r="P338" s="20">
        <v>49</v>
      </c>
      <c r="Q338" s="9">
        <v>0.29696969696969699</v>
      </c>
    </row>
    <row r="339" spans="4:17" x14ac:dyDescent="0.25">
      <c r="D339" s="8" t="s">
        <v>694</v>
      </c>
      <c r="E339" s="20">
        <v>450</v>
      </c>
      <c r="F339" s="20">
        <v>294</v>
      </c>
      <c r="G339" s="9">
        <v>0.65333333333333332</v>
      </c>
      <c r="H339" s="20">
        <v>190</v>
      </c>
      <c r="I339" s="9">
        <v>0.6462585034013606</v>
      </c>
      <c r="J339" s="20">
        <v>0</v>
      </c>
      <c r="K339" s="9">
        <v>0</v>
      </c>
      <c r="L339" s="20">
        <v>7</v>
      </c>
      <c r="M339" s="9">
        <v>2.3809523809523808E-2</v>
      </c>
      <c r="N339" s="20">
        <v>128</v>
      </c>
      <c r="O339" s="9">
        <v>0.43537414965986393</v>
      </c>
      <c r="P339" s="20">
        <v>12</v>
      </c>
      <c r="Q339" s="9">
        <v>4.0816326530612242E-2</v>
      </c>
    </row>
    <row r="340" spans="4:17" x14ac:dyDescent="0.25">
      <c r="D340" s="8" t="s">
        <v>697</v>
      </c>
      <c r="E340" s="20">
        <v>856</v>
      </c>
      <c r="F340" s="20">
        <v>488</v>
      </c>
      <c r="G340" s="9">
        <v>0.57009345794392519</v>
      </c>
      <c r="H340" s="20">
        <v>317</v>
      </c>
      <c r="I340" s="9">
        <v>0.64959016393442626</v>
      </c>
      <c r="J340" s="20">
        <v>0</v>
      </c>
      <c r="K340" s="9">
        <v>0</v>
      </c>
      <c r="L340" s="20">
        <v>5</v>
      </c>
      <c r="M340" s="9">
        <v>1.0245901639344262E-2</v>
      </c>
      <c r="N340" s="20">
        <v>223</v>
      </c>
      <c r="O340" s="9">
        <v>0.45696721311475408</v>
      </c>
      <c r="P340" s="20">
        <v>123</v>
      </c>
      <c r="Q340" s="9">
        <v>0.25204918032786883</v>
      </c>
    </row>
    <row r="341" spans="4:17" x14ac:dyDescent="0.25">
      <c r="D341" s="8" t="s">
        <v>704</v>
      </c>
      <c r="E341" s="20">
        <v>1692</v>
      </c>
      <c r="F341" s="20">
        <v>1031</v>
      </c>
      <c r="G341" s="9">
        <v>0.609338061465721</v>
      </c>
      <c r="H341" s="20">
        <v>670</v>
      </c>
      <c r="I341" s="9">
        <v>0.64985451018428708</v>
      </c>
      <c r="J341" s="20">
        <v>0</v>
      </c>
      <c r="K341" s="9">
        <v>0</v>
      </c>
      <c r="L341" s="20">
        <v>4</v>
      </c>
      <c r="M341" s="9">
        <v>3.8797284190106693E-3</v>
      </c>
      <c r="N341" s="20">
        <v>426</v>
      </c>
      <c r="O341" s="9">
        <v>0.41319107662463628</v>
      </c>
      <c r="P341" s="20">
        <v>189</v>
      </c>
      <c r="Q341" s="9">
        <v>0.18331716779825413</v>
      </c>
    </row>
    <row r="342" spans="4:17" x14ac:dyDescent="0.25">
      <c r="D342" s="8" t="s">
        <v>705</v>
      </c>
      <c r="E342" s="20">
        <v>382</v>
      </c>
      <c r="F342" s="20">
        <v>254</v>
      </c>
      <c r="G342" s="9">
        <v>0.66492146596858637</v>
      </c>
      <c r="H342" s="20">
        <v>183</v>
      </c>
      <c r="I342" s="9">
        <v>0.72047244094488194</v>
      </c>
      <c r="J342" s="20">
        <v>0</v>
      </c>
      <c r="K342" s="9">
        <v>0</v>
      </c>
      <c r="L342" s="20">
        <v>7</v>
      </c>
      <c r="M342" s="9">
        <v>2.7559055118110236E-2</v>
      </c>
      <c r="N342" s="20">
        <v>81</v>
      </c>
      <c r="O342" s="9">
        <v>0.31889763779527558</v>
      </c>
      <c r="P342" s="20">
        <v>34</v>
      </c>
      <c r="Q342" s="9">
        <v>0.13385826771653545</v>
      </c>
    </row>
    <row r="343" spans="4:17" x14ac:dyDescent="0.25">
      <c r="D343" s="7" t="s">
        <v>690</v>
      </c>
      <c r="E343" s="20">
        <v>5061</v>
      </c>
      <c r="F343" s="20">
        <v>3564</v>
      </c>
      <c r="G343" s="9">
        <v>0.70420865441612335</v>
      </c>
      <c r="H343" s="20">
        <v>2660</v>
      </c>
      <c r="I343" s="9">
        <v>0.74635241301907973</v>
      </c>
      <c r="J343" s="20">
        <v>0</v>
      </c>
      <c r="K343" s="9">
        <v>0</v>
      </c>
      <c r="L343" s="20">
        <v>100</v>
      </c>
      <c r="M343" s="9">
        <v>2.8058361391694726E-2</v>
      </c>
      <c r="N343" s="20">
        <v>979</v>
      </c>
      <c r="O343" s="9">
        <v>0.27469135802469136</v>
      </c>
      <c r="P343" s="20">
        <v>302</v>
      </c>
      <c r="Q343" s="9">
        <v>8.4736251402918072E-2</v>
      </c>
    </row>
    <row r="344" spans="4:17" x14ac:dyDescent="0.25">
      <c r="D344" s="8" t="s">
        <v>483</v>
      </c>
      <c r="E344" s="20">
        <v>958</v>
      </c>
      <c r="F344" s="20">
        <v>658</v>
      </c>
      <c r="G344" s="9">
        <v>0.68684759916492688</v>
      </c>
      <c r="H344" s="20">
        <v>540</v>
      </c>
      <c r="I344" s="9">
        <v>0.82066869300911849</v>
      </c>
      <c r="J344" s="20">
        <v>0</v>
      </c>
      <c r="K344" s="9">
        <v>0</v>
      </c>
      <c r="L344" s="20">
        <v>8</v>
      </c>
      <c r="M344" s="9">
        <v>1.2158054711246201E-2</v>
      </c>
      <c r="N344" s="20">
        <v>87</v>
      </c>
      <c r="O344" s="9">
        <v>0.13221884498480244</v>
      </c>
      <c r="P344" s="20">
        <v>181</v>
      </c>
      <c r="Q344" s="9">
        <v>0.27507598784194531</v>
      </c>
    </row>
    <row r="345" spans="4:17" x14ac:dyDescent="0.25">
      <c r="D345" s="8" t="s">
        <v>713</v>
      </c>
      <c r="E345" s="20">
        <v>633</v>
      </c>
      <c r="F345" s="20">
        <v>439</v>
      </c>
      <c r="G345" s="9">
        <v>0.69352290679304895</v>
      </c>
      <c r="H345" s="20">
        <v>313</v>
      </c>
      <c r="I345" s="9">
        <v>0.71298405466970383</v>
      </c>
      <c r="J345" s="20">
        <v>0</v>
      </c>
      <c r="K345" s="9">
        <v>0</v>
      </c>
      <c r="L345" s="20">
        <v>17</v>
      </c>
      <c r="M345" s="9">
        <v>3.8724373576309798E-2</v>
      </c>
      <c r="N345" s="20">
        <v>109</v>
      </c>
      <c r="O345" s="9">
        <v>0.24829157175398633</v>
      </c>
      <c r="P345" s="20">
        <v>58</v>
      </c>
      <c r="Q345" s="9">
        <v>0.13211845102505695</v>
      </c>
    </row>
    <row r="346" spans="4:17" x14ac:dyDescent="0.25">
      <c r="D346" s="8" t="s">
        <v>699</v>
      </c>
      <c r="E346" s="20">
        <v>836</v>
      </c>
      <c r="F346" s="20">
        <v>594</v>
      </c>
      <c r="G346" s="9">
        <v>0.71052631578947367</v>
      </c>
      <c r="H346" s="20">
        <v>415</v>
      </c>
      <c r="I346" s="9">
        <v>0.69865319865319864</v>
      </c>
      <c r="J346" s="20">
        <v>0</v>
      </c>
      <c r="K346" s="9">
        <v>0</v>
      </c>
      <c r="L346" s="20">
        <v>27</v>
      </c>
      <c r="M346" s="9">
        <v>4.5454545454545456E-2</v>
      </c>
      <c r="N346" s="20">
        <v>182</v>
      </c>
      <c r="O346" s="9">
        <v>0.30639730639730639</v>
      </c>
      <c r="P346" s="20">
        <v>15</v>
      </c>
      <c r="Q346" s="9">
        <v>2.5252525252525252E-2</v>
      </c>
    </row>
    <row r="347" spans="4:17" x14ac:dyDescent="0.25">
      <c r="D347" s="8" t="s">
        <v>700</v>
      </c>
      <c r="E347" s="20">
        <v>918</v>
      </c>
      <c r="F347" s="20">
        <v>658</v>
      </c>
      <c r="G347" s="9">
        <v>0.71677559912854028</v>
      </c>
      <c r="H347" s="20">
        <v>466</v>
      </c>
      <c r="I347" s="9">
        <v>0.70820668693009114</v>
      </c>
      <c r="J347" s="20">
        <v>0</v>
      </c>
      <c r="K347" s="9">
        <v>0</v>
      </c>
      <c r="L347" s="20">
        <v>26</v>
      </c>
      <c r="M347" s="9">
        <v>3.9513677811550151E-2</v>
      </c>
      <c r="N347" s="20">
        <v>182</v>
      </c>
      <c r="O347" s="9">
        <v>0.27659574468085107</v>
      </c>
      <c r="P347" s="20">
        <v>21</v>
      </c>
      <c r="Q347" s="9">
        <v>3.1914893617021274E-2</v>
      </c>
    </row>
    <row r="348" spans="4:17" x14ac:dyDescent="0.25">
      <c r="D348" s="8" t="s">
        <v>702</v>
      </c>
      <c r="E348" s="20">
        <v>1716</v>
      </c>
      <c r="F348" s="20">
        <v>1215</v>
      </c>
      <c r="G348" s="9">
        <v>0.70804195804195802</v>
      </c>
      <c r="H348" s="20">
        <v>926</v>
      </c>
      <c r="I348" s="9">
        <v>0.76213991769547329</v>
      </c>
      <c r="J348" s="20">
        <v>0</v>
      </c>
      <c r="K348" s="9">
        <v>0</v>
      </c>
      <c r="L348" s="20">
        <v>22</v>
      </c>
      <c r="M348" s="9">
        <v>1.8106995884773661E-2</v>
      </c>
      <c r="N348" s="20">
        <v>419</v>
      </c>
      <c r="O348" s="9">
        <v>0.34485596707818927</v>
      </c>
      <c r="P348" s="20">
        <v>27</v>
      </c>
      <c r="Q348" s="9">
        <v>2.2222222222222223E-2</v>
      </c>
    </row>
    <row r="349" spans="4:17" x14ac:dyDescent="0.25">
      <c r="D349" s="6" t="s">
        <v>208</v>
      </c>
      <c r="E349" s="20">
        <v>275114</v>
      </c>
      <c r="F349" s="20">
        <v>207877</v>
      </c>
      <c r="G349" s="9">
        <v>0.75560313179263872</v>
      </c>
      <c r="H349" s="20">
        <v>165463</v>
      </c>
      <c r="I349" s="9">
        <v>0.79596588367159427</v>
      </c>
      <c r="J349" s="20">
        <v>4</v>
      </c>
      <c r="K349" s="9">
        <v>1.924214800098135E-5</v>
      </c>
      <c r="L349" s="20">
        <v>9557</v>
      </c>
      <c r="M349" s="9">
        <v>4.5974302111344692E-2</v>
      </c>
      <c r="N349" s="20">
        <v>28089</v>
      </c>
      <c r="O349" s="9">
        <v>0.13512317379989128</v>
      </c>
      <c r="P349" s="20">
        <v>18985</v>
      </c>
      <c r="Q349" s="9">
        <v>9.1328044949657725E-2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53947</v>
      </c>
      <c r="F22" s="15">
        <f>GETPIVOTDATA("Sum of 06f Second Vaccination",$D$23)</f>
        <v>39808</v>
      </c>
      <c r="G22" s="16">
        <f>GETPIVOTDATA("Sum of 06f%",$D$23)</f>
        <v>0.73790942962537309</v>
      </c>
      <c r="H22" s="15">
        <f>GETPIVOTDATA("Sum of 06a Vaccinated (Booster)",$D$23)</f>
        <v>25635</v>
      </c>
      <c r="I22" s="16">
        <f>GETPIVOTDATA("Sum of 06a%",$D$23)</f>
        <v>0.643966036977492</v>
      </c>
      <c r="J22" s="15">
        <f>GETPIVOTDATA("Sum of 06b Contraindicated (inc allergies, exclu vaccinated)",$D$23)</f>
        <v>1</v>
      </c>
      <c r="K22" s="16">
        <f>GETPIVOTDATA("Sum of 06b%",$D$23)</f>
        <v>2.5120578778135048E-5</v>
      </c>
      <c r="L22" s="15">
        <f>GETPIVOTDATA("Sum of 06c Declined (excl vaccinated or contraindicated)",$D$23)</f>
        <v>1538</v>
      </c>
      <c r="M22" s="16">
        <f>GETPIVOTDATA("Sum of 06c%",$D$23)</f>
        <v>3.8635450160771703E-2</v>
      </c>
      <c r="N22" s="15">
        <f>GETPIVOTDATA("Sum of 06d Invited no outcome (excl vac, contr, decl)",$D$23)</f>
        <v>6868</v>
      </c>
      <c r="O22" s="16">
        <f>GETPIVOTDATA("Sum of 06d%",$D$23)</f>
        <v>0.1725281350482315</v>
      </c>
      <c r="P22" s="15">
        <f>GETPIVOTDATA("Sum of 06e No contact coded [CALL]",$D$23)</f>
        <v>3028</v>
      </c>
      <c r="Q22" s="16">
        <f>GETPIVOTDATA("Sum of 06e%",$D$23)</f>
        <v>7.6065112540192922E-2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434</v>
      </c>
      <c r="E24" s="20">
        <v>4181</v>
      </c>
      <c r="F24" s="20">
        <v>2914</v>
      </c>
      <c r="G24" s="9">
        <v>0.69696244917483852</v>
      </c>
      <c r="H24" s="20">
        <v>1561</v>
      </c>
      <c r="I24" s="9">
        <v>0.53568977350720659</v>
      </c>
      <c r="J24" s="20">
        <v>0</v>
      </c>
      <c r="K24" s="9">
        <v>0</v>
      </c>
      <c r="L24" s="20">
        <v>52</v>
      </c>
      <c r="M24" s="9">
        <v>1.7844886753603295E-2</v>
      </c>
      <c r="N24" s="20">
        <v>322</v>
      </c>
      <c r="O24" s="9">
        <v>0.11050102951269733</v>
      </c>
      <c r="P24" s="20">
        <v>628</v>
      </c>
      <c r="Q24" s="9">
        <v>0.21551132463967054</v>
      </c>
    </row>
    <row r="25" spans="4:17" x14ac:dyDescent="0.25">
      <c r="D25" s="7" t="s">
        <v>446</v>
      </c>
      <c r="E25" s="20">
        <v>586</v>
      </c>
      <c r="F25" s="20">
        <v>422</v>
      </c>
      <c r="G25" s="9">
        <v>0.72013651877133111</v>
      </c>
      <c r="H25" s="20">
        <v>232</v>
      </c>
      <c r="I25" s="9">
        <v>0.54976303317535546</v>
      </c>
      <c r="J25" s="20">
        <v>0</v>
      </c>
      <c r="K25" s="9">
        <v>0</v>
      </c>
      <c r="L25" s="20">
        <v>11</v>
      </c>
      <c r="M25" s="9">
        <v>2.6066350710900472E-2</v>
      </c>
      <c r="N25" s="20">
        <v>15</v>
      </c>
      <c r="O25" s="9">
        <v>3.5545023696682464E-2</v>
      </c>
      <c r="P25" s="20">
        <v>91</v>
      </c>
      <c r="Q25" s="9">
        <v>0.21563981042654029</v>
      </c>
    </row>
    <row r="26" spans="4:17" x14ac:dyDescent="0.25">
      <c r="D26" s="8" t="s">
        <v>503</v>
      </c>
      <c r="E26" s="20">
        <v>146</v>
      </c>
      <c r="F26" s="20">
        <v>110</v>
      </c>
      <c r="G26" s="9">
        <v>0.75342465753424659</v>
      </c>
      <c r="H26" s="20">
        <v>63</v>
      </c>
      <c r="I26" s="9">
        <v>0.57272727272727275</v>
      </c>
      <c r="J26" s="20">
        <v>0</v>
      </c>
      <c r="K26" s="9">
        <v>0</v>
      </c>
      <c r="L26" s="20">
        <v>1</v>
      </c>
      <c r="M26" s="9">
        <v>9.0909090909090905E-3</v>
      </c>
      <c r="N26" s="20">
        <v>3</v>
      </c>
      <c r="O26" s="9">
        <v>2.7272727272727271E-2</v>
      </c>
      <c r="P26" s="20">
        <v>22</v>
      </c>
      <c r="Q26" s="9">
        <v>0.2</v>
      </c>
    </row>
    <row r="27" spans="4:17" x14ac:dyDescent="0.25">
      <c r="D27" s="8" t="s">
        <v>517</v>
      </c>
      <c r="E27" s="20">
        <v>78</v>
      </c>
      <c r="F27" s="20">
        <v>60</v>
      </c>
      <c r="G27" s="9">
        <v>0.76923076923076927</v>
      </c>
      <c r="H27" s="20">
        <v>30</v>
      </c>
      <c r="I27" s="9">
        <v>0.5</v>
      </c>
      <c r="J27" s="20">
        <v>0</v>
      </c>
      <c r="K27" s="9">
        <v>0</v>
      </c>
      <c r="L27" s="20">
        <v>0</v>
      </c>
      <c r="M27" s="9">
        <v>0</v>
      </c>
      <c r="N27" s="20">
        <v>8</v>
      </c>
      <c r="O27" s="9">
        <v>0.13333333333333333</v>
      </c>
      <c r="P27" s="20">
        <v>3</v>
      </c>
      <c r="Q27" s="9">
        <v>0.05</v>
      </c>
    </row>
    <row r="28" spans="4:17" x14ac:dyDescent="0.25">
      <c r="D28" s="8" t="s">
        <v>447</v>
      </c>
      <c r="E28" s="20">
        <v>362</v>
      </c>
      <c r="F28" s="20">
        <v>252</v>
      </c>
      <c r="G28" s="9">
        <v>0.69613259668508287</v>
      </c>
      <c r="H28" s="20">
        <v>139</v>
      </c>
      <c r="I28" s="9">
        <v>0.55158730158730163</v>
      </c>
      <c r="J28" s="20">
        <v>0</v>
      </c>
      <c r="K28" s="9">
        <v>0</v>
      </c>
      <c r="L28" s="20">
        <v>10</v>
      </c>
      <c r="M28" s="9">
        <v>3.968253968253968E-2</v>
      </c>
      <c r="N28" s="20">
        <v>4</v>
      </c>
      <c r="O28" s="9">
        <v>1.5873015873015872E-2</v>
      </c>
      <c r="P28" s="20">
        <v>66</v>
      </c>
      <c r="Q28" s="9">
        <v>0.26190476190476192</v>
      </c>
    </row>
    <row r="29" spans="4:17" x14ac:dyDescent="0.25">
      <c r="D29" s="7" t="s">
        <v>443</v>
      </c>
      <c r="E29" s="20">
        <v>563</v>
      </c>
      <c r="F29" s="20">
        <v>379</v>
      </c>
      <c r="G29" s="9">
        <v>0.67317939609236233</v>
      </c>
      <c r="H29" s="20">
        <v>209</v>
      </c>
      <c r="I29" s="9">
        <v>0.55145118733509235</v>
      </c>
      <c r="J29" s="20">
        <v>0</v>
      </c>
      <c r="K29" s="9">
        <v>0</v>
      </c>
      <c r="L29" s="20">
        <v>16</v>
      </c>
      <c r="M29" s="9">
        <v>4.221635883905013E-2</v>
      </c>
      <c r="N29" s="20">
        <v>58</v>
      </c>
      <c r="O29" s="9">
        <v>0.15303430079155672</v>
      </c>
      <c r="P29" s="20">
        <v>73</v>
      </c>
      <c r="Q29" s="9">
        <v>0.19261213720316622</v>
      </c>
    </row>
    <row r="30" spans="4:17" x14ac:dyDescent="0.25">
      <c r="D30" s="8" t="s">
        <v>504</v>
      </c>
      <c r="E30" s="20">
        <v>124</v>
      </c>
      <c r="F30" s="20">
        <v>79</v>
      </c>
      <c r="G30" s="9">
        <v>0.63709677419354838</v>
      </c>
      <c r="H30" s="20">
        <v>36</v>
      </c>
      <c r="I30" s="9">
        <v>0.45569620253164556</v>
      </c>
      <c r="J30" s="20">
        <v>0</v>
      </c>
      <c r="K30" s="9">
        <v>0</v>
      </c>
      <c r="L30" s="20">
        <v>1</v>
      </c>
      <c r="M30" s="9">
        <v>1.2658227848101266E-2</v>
      </c>
      <c r="N30" s="20">
        <v>12</v>
      </c>
      <c r="O30" s="9">
        <v>0.15189873417721519</v>
      </c>
      <c r="P30" s="20">
        <v>24</v>
      </c>
      <c r="Q30" s="9">
        <v>0.30379746835443039</v>
      </c>
    </row>
    <row r="31" spans="4:17" x14ac:dyDescent="0.25">
      <c r="D31" s="8" t="s">
        <v>505</v>
      </c>
      <c r="E31" s="20">
        <v>108</v>
      </c>
      <c r="F31" s="20">
        <v>73</v>
      </c>
      <c r="G31" s="9">
        <v>0.67592592592592593</v>
      </c>
      <c r="H31" s="20">
        <v>39</v>
      </c>
      <c r="I31" s="9">
        <v>0.53424657534246578</v>
      </c>
      <c r="J31" s="20">
        <v>0</v>
      </c>
      <c r="K31" s="9">
        <v>0</v>
      </c>
      <c r="L31" s="20">
        <v>0</v>
      </c>
      <c r="M31" s="9">
        <v>0</v>
      </c>
      <c r="N31" s="20">
        <v>5</v>
      </c>
      <c r="O31" s="9">
        <v>6.8493150684931503E-2</v>
      </c>
      <c r="P31" s="20">
        <v>23</v>
      </c>
      <c r="Q31" s="9">
        <v>0.31506849315068491</v>
      </c>
    </row>
    <row r="32" spans="4:17" x14ac:dyDescent="0.25">
      <c r="D32" s="8" t="s">
        <v>512</v>
      </c>
      <c r="E32" s="20">
        <v>100</v>
      </c>
      <c r="F32" s="20">
        <v>65</v>
      </c>
      <c r="G32" s="9">
        <v>0.65</v>
      </c>
      <c r="H32" s="20">
        <v>41</v>
      </c>
      <c r="I32" s="9">
        <v>0.63076923076923075</v>
      </c>
      <c r="J32" s="20">
        <v>0</v>
      </c>
      <c r="K32" s="9">
        <v>0</v>
      </c>
      <c r="L32" s="20">
        <v>2</v>
      </c>
      <c r="M32" s="9">
        <v>3.0769230769230771E-2</v>
      </c>
      <c r="N32" s="20">
        <v>6</v>
      </c>
      <c r="O32" s="9">
        <v>9.2307692307692313E-2</v>
      </c>
      <c r="P32" s="20">
        <v>20</v>
      </c>
      <c r="Q32" s="9">
        <v>0.30769230769230771</v>
      </c>
    </row>
    <row r="33" spans="4:17" x14ac:dyDescent="0.25">
      <c r="D33" s="8" t="s">
        <v>444</v>
      </c>
      <c r="E33" s="20">
        <v>231</v>
      </c>
      <c r="F33" s="20">
        <v>162</v>
      </c>
      <c r="G33" s="9">
        <v>0.70129870129870131</v>
      </c>
      <c r="H33" s="20">
        <v>93</v>
      </c>
      <c r="I33" s="9">
        <v>0.57407407407407407</v>
      </c>
      <c r="J33" s="20">
        <v>0</v>
      </c>
      <c r="K33" s="9">
        <v>0</v>
      </c>
      <c r="L33" s="20">
        <v>13</v>
      </c>
      <c r="M33" s="9">
        <v>8.0246913580246909E-2</v>
      </c>
      <c r="N33" s="20">
        <v>35</v>
      </c>
      <c r="O33" s="9">
        <v>0.21604938271604937</v>
      </c>
      <c r="P33" s="20">
        <v>6</v>
      </c>
      <c r="Q33" s="9">
        <v>3.7037037037037035E-2</v>
      </c>
    </row>
    <row r="34" spans="4:17" x14ac:dyDescent="0.25">
      <c r="D34" s="7" t="s">
        <v>437</v>
      </c>
      <c r="E34" s="20">
        <v>693</v>
      </c>
      <c r="F34" s="20">
        <v>491</v>
      </c>
      <c r="G34" s="9">
        <v>0.70851370851370854</v>
      </c>
      <c r="H34" s="20">
        <v>271</v>
      </c>
      <c r="I34" s="9">
        <v>0.55193482688391038</v>
      </c>
      <c r="J34" s="20">
        <v>0</v>
      </c>
      <c r="K34" s="9">
        <v>0</v>
      </c>
      <c r="L34" s="20">
        <v>9</v>
      </c>
      <c r="M34" s="9">
        <v>1.8329938900203666E-2</v>
      </c>
      <c r="N34" s="20">
        <v>52</v>
      </c>
      <c r="O34" s="9">
        <v>0.10590631364562118</v>
      </c>
      <c r="P34" s="20">
        <v>96</v>
      </c>
      <c r="Q34" s="9">
        <v>0.1955193482688391</v>
      </c>
    </row>
    <row r="35" spans="4:17" x14ac:dyDescent="0.25">
      <c r="D35" s="8" t="s">
        <v>438</v>
      </c>
      <c r="E35" s="20">
        <v>103</v>
      </c>
      <c r="F35" s="20">
        <v>75</v>
      </c>
      <c r="G35" s="9">
        <v>0.72815533980582525</v>
      </c>
      <c r="H35" s="20">
        <v>43</v>
      </c>
      <c r="I35" s="9">
        <v>0.57333333333333336</v>
      </c>
      <c r="J35" s="20">
        <v>0</v>
      </c>
      <c r="K35" s="9">
        <v>0</v>
      </c>
      <c r="L35" s="20">
        <v>0</v>
      </c>
      <c r="M35" s="9">
        <v>0</v>
      </c>
      <c r="N35" s="20">
        <v>3</v>
      </c>
      <c r="O35" s="9">
        <v>0.04</v>
      </c>
      <c r="P35" s="20">
        <v>18</v>
      </c>
      <c r="Q35" s="9">
        <v>0.24</v>
      </c>
    </row>
    <row r="36" spans="4:17" x14ac:dyDescent="0.25">
      <c r="D36" s="8" t="s">
        <v>508</v>
      </c>
      <c r="E36" s="20">
        <v>97</v>
      </c>
      <c r="F36" s="20">
        <v>69</v>
      </c>
      <c r="G36" s="9">
        <v>0.71134020618556704</v>
      </c>
      <c r="H36" s="20">
        <v>37</v>
      </c>
      <c r="I36" s="9">
        <v>0.53623188405797106</v>
      </c>
      <c r="J36" s="20">
        <v>0</v>
      </c>
      <c r="K36" s="9">
        <v>0</v>
      </c>
      <c r="L36" s="20">
        <v>1</v>
      </c>
      <c r="M36" s="9">
        <v>1.4492753623188406E-2</v>
      </c>
      <c r="N36" s="20">
        <v>6</v>
      </c>
      <c r="O36" s="9">
        <v>8.6956521739130432E-2</v>
      </c>
      <c r="P36" s="20">
        <v>12</v>
      </c>
      <c r="Q36" s="9">
        <v>0.17391304347826086</v>
      </c>
    </row>
    <row r="37" spans="4:17" x14ac:dyDescent="0.25">
      <c r="D37" s="8" t="s">
        <v>513</v>
      </c>
      <c r="E37" s="20">
        <v>74</v>
      </c>
      <c r="F37" s="20">
        <v>47</v>
      </c>
      <c r="G37" s="9">
        <v>0.63513513513513509</v>
      </c>
      <c r="H37" s="20">
        <v>26</v>
      </c>
      <c r="I37" s="9">
        <v>0.55319148936170215</v>
      </c>
      <c r="J37" s="20">
        <v>0</v>
      </c>
      <c r="K37" s="9">
        <v>0</v>
      </c>
      <c r="L37" s="20">
        <v>2</v>
      </c>
      <c r="M37" s="9">
        <v>4.2553191489361701E-2</v>
      </c>
      <c r="N37" s="20">
        <v>3</v>
      </c>
      <c r="O37" s="9">
        <v>6.3829787234042548E-2</v>
      </c>
      <c r="P37" s="20">
        <v>15</v>
      </c>
      <c r="Q37" s="9">
        <v>0.31914893617021278</v>
      </c>
    </row>
    <row r="38" spans="4:17" x14ac:dyDescent="0.25">
      <c r="D38" s="8" t="s">
        <v>514</v>
      </c>
      <c r="E38" s="20">
        <v>122</v>
      </c>
      <c r="F38" s="20">
        <v>80</v>
      </c>
      <c r="G38" s="9">
        <v>0.65573770491803274</v>
      </c>
      <c r="H38" s="20">
        <v>45</v>
      </c>
      <c r="I38" s="9">
        <v>0.5625</v>
      </c>
      <c r="J38" s="20">
        <v>0</v>
      </c>
      <c r="K38" s="9">
        <v>0</v>
      </c>
      <c r="L38" s="20">
        <v>3</v>
      </c>
      <c r="M38" s="9">
        <v>3.7499999999999999E-2</v>
      </c>
      <c r="N38" s="20">
        <v>20</v>
      </c>
      <c r="O38" s="9">
        <v>0.25</v>
      </c>
      <c r="P38" s="20">
        <v>11</v>
      </c>
      <c r="Q38" s="9">
        <v>0.13750000000000001</v>
      </c>
    </row>
    <row r="39" spans="4:17" x14ac:dyDescent="0.25">
      <c r="D39" s="8" t="s">
        <v>518</v>
      </c>
      <c r="E39" s="20">
        <v>70</v>
      </c>
      <c r="F39" s="20">
        <v>58</v>
      </c>
      <c r="G39" s="9">
        <v>0.82857142857142863</v>
      </c>
      <c r="H39" s="20">
        <v>34</v>
      </c>
      <c r="I39" s="9">
        <v>0.58620689655172409</v>
      </c>
      <c r="J39" s="20">
        <v>0</v>
      </c>
      <c r="K39" s="9">
        <v>0</v>
      </c>
      <c r="L39" s="20">
        <v>0</v>
      </c>
      <c r="M39" s="9">
        <v>0</v>
      </c>
      <c r="N39" s="20">
        <v>0</v>
      </c>
      <c r="O39" s="9">
        <v>0</v>
      </c>
      <c r="P39" s="20">
        <v>10</v>
      </c>
      <c r="Q39" s="9">
        <v>0.17241379310344829</v>
      </c>
    </row>
    <row r="40" spans="4:17" x14ac:dyDescent="0.25">
      <c r="D40" s="8" t="s">
        <v>520</v>
      </c>
      <c r="E40" s="20">
        <v>161</v>
      </c>
      <c r="F40" s="20">
        <v>120</v>
      </c>
      <c r="G40" s="9">
        <v>0.74534161490683226</v>
      </c>
      <c r="H40" s="20">
        <v>72</v>
      </c>
      <c r="I40" s="9">
        <v>0.6</v>
      </c>
      <c r="J40" s="20">
        <v>0</v>
      </c>
      <c r="K40" s="9">
        <v>0</v>
      </c>
      <c r="L40" s="20">
        <v>0</v>
      </c>
      <c r="M40" s="9">
        <v>0</v>
      </c>
      <c r="N40" s="20">
        <v>8</v>
      </c>
      <c r="O40" s="9">
        <v>6.6666666666666666E-2</v>
      </c>
      <c r="P40" s="20">
        <v>24</v>
      </c>
      <c r="Q40" s="9">
        <v>0.2</v>
      </c>
    </row>
    <row r="41" spans="4:17" x14ac:dyDescent="0.25">
      <c r="D41" s="8" t="s">
        <v>522</v>
      </c>
      <c r="E41" s="20">
        <v>66</v>
      </c>
      <c r="F41" s="20">
        <v>42</v>
      </c>
      <c r="G41" s="9">
        <v>0.63636363636363635</v>
      </c>
      <c r="H41" s="20">
        <v>14</v>
      </c>
      <c r="I41" s="9">
        <v>0.33333333333333331</v>
      </c>
      <c r="J41" s="20">
        <v>0</v>
      </c>
      <c r="K41" s="9">
        <v>0</v>
      </c>
      <c r="L41" s="20">
        <v>3</v>
      </c>
      <c r="M41" s="9">
        <v>7.1428571428571425E-2</v>
      </c>
      <c r="N41" s="20">
        <v>12</v>
      </c>
      <c r="O41" s="9">
        <v>0.2857142857142857</v>
      </c>
      <c r="P41" s="20">
        <v>6</v>
      </c>
      <c r="Q41" s="9">
        <v>0.14285714285714285</v>
      </c>
    </row>
    <row r="42" spans="4:17" x14ac:dyDescent="0.25">
      <c r="D42" s="7" t="s">
        <v>441</v>
      </c>
      <c r="E42" s="20">
        <v>769</v>
      </c>
      <c r="F42" s="20">
        <v>518</v>
      </c>
      <c r="G42" s="9">
        <v>0.67360208062418725</v>
      </c>
      <c r="H42" s="20">
        <v>285</v>
      </c>
      <c r="I42" s="9">
        <v>0.5501930501930502</v>
      </c>
      <c r="J42" s="20">
        <v>0</v>
      </c>
      <c r="K42" s="9">
        <v>0</v>
      </c>
      <c r="L42" s="20">
        <v>5</v>
      </c>
      <c r="M42" s="9">
        <v>9.6525096525096523E-3</v>
      </c>
      <c r="N42" s="20">
        <v>61</v>
      </c>
      <c r="O42" s="9">
        <v>0.11776061776061776</v>
      </c>
      <c r="P42" s="20">
        <v>135</v>
      </c>
      <c r="Q42" s="9">
        <v>0.2606177606177606</v>
      </c>
    </row>
    <row r="43" spans="4:17" x14ac:dyDescent="0.25">
      <c r="D43" s="8" t="s">
        <v>507</v>
      </c>
      <c r="E43" s="20">
        <v>46</v>
      </c>
      <c r="F43" s="20">
        <v>31</v>
      </c>
      <c r="G43" s="9">
        <v>0.67391304347826086</v>
      </c>
      <c r="H43" s="20">
        <v>16</v>
      </c>
      <c r="I43" s="9">
        <v>0.5161290322580645</v>
      </c>
      <c r="J43" s="20">
        <v>0</v>
      </c>
      <c r="K43" s="9">
        <v>0</v>
      </c>
      <c r="L43" s="20">
        <v>2</v>
      </c>
      <c r="M43" s="9">
        <v>6.4516129032258063E-2</v>
      </c>
      <c r="N43" s="20">
        <v>4</v>
      </c>
      <c r="O43" s="9">
        <v>0.12903225806451613</v>
      </c>
      <c r="P43" s="20">
        <v>5</v>
      </c>
      <c r="Q43" s="9">
        <v>0.16129032258064516</v>
      </c>
    </row>
    <row r="44" spans="4:17" x14ac:dyDescent="0.25">
      <c r="D44" s="8" t="s">
        <v>509</v>
      </c>
      <c r="E44" s="20">
        <v>64</v>
      </c>
      <c r="F44" s="20">
        <v>38</v>
      </c>
      <c r="G44" s="9">
        <v>0.59375</v>
      </c>
      <c r="H44" s="20">
        <v>19</v>
      </c>
      <c r="I44" s="9">
        <v>0.5</v>
      </c>
      <c r="J44" s="20">
        <v>0</v>
      </c>
      <c r="K44" s="9">
        <v>0</v>
      </c>
      <c r="L44" s="20">
        <v>1</v>
      </c>
      <c r="M44" s="9">
        <v>2.6315789473684209E-2</v>
      </c>
      <c r="N44" s="20">
        <v>11</v>
      </c>
      <c r="O44" s="9">
        <v>0.28947368421052633</v>
      </c>
      <c r="P44" s="20">
        <v>9</v>
      </c>
      <c r="Q44" s="9">
        <v>0.23684210526315788</v>
      </c>
    </row>
    <row r="45" spans="4:17" x14ac:dyDescent="0.25">
      <c r="D45" s="8" t="s">
        <v>510</v>
      </c>
      <c r="E45" s="20">
        <v>147</v>
      </c>
      <c r="F45" s="20">
        <v>107</v>
      </c>
      <c r="G45" s="9">
        <v>0.72789115646258506</v>
      </c>
      <c r="H45" s="20">
        <v>68</v>
      </c>
      <c r="I45" s="9">
        <v>0.63551401869158874</v>
      </c>
      <c r="J45" s="20">
        <v>0</v>
      </c>
      <c r="K45" s="9">
        <v>0</v>
      </c>
      <c r="L45" s="20">
        <v>1</v>
      </c>
      <c r="M45" s="9">
        <v>9.3457943925233638E-3</v>
      </c>
      <c r="N45" s="20">
        <v>10</v>
      </c>
      <c r="O45" s="9">
        <v>9.3457943925233641E-2</v>
      </c>
      <c r="P45" s="20">
        <v>22</v>
      </c>
      <c r="Q45" s="9">
        <v>0.20560747663551401</v>
      </c>
    </row>
    <row r="46" spans="4:17" x14ac:dyDescent="0.25">
      <c r="D46" s="8" t="s">
        <v>511</v>
      </c>
      <c r="E46" s="20">
        <v>27</v>
      </c>
      <c r="F46" s="20">
        <v>21</v>
      </c>
      <c r="G46" s="9">
        <v>0.77777777777777779</v>
      </c>
      <c r="H46" s="20">
        <v>12</v>
      </c>
      <c r="I46" s="9">
        <v>0.5714285714285714</v>
      </c>
      <c r="J46" s="20">
        <v>0</v>
      </c>
      <c r="K46" s="9">
        <v>0</v>
      </c>
      <c r="L46" s="20">
        <v>0</v>
      </c>
      <c r="M46" s="9">
        <v>0</v>
      </c>
      <c r="N46" s="20">
        <v>1</v>
      </c>
      <c r="O46" s="9">
        <v>4.7619047619047616E-2</v>
      </c>
      <c r="P46" s="20">
        <v>5</v>
      </c>
      <c r="Q46" s="9">
        <v>0.23809523809523808</v>
      </c>
    </row>
    <row r="47" spans="4:17" x14ac:dyDescent="0.25">
      <c r="D47" s="8" t="s">
        <v>515</v>
      </c>
      <c r="E47" s="20">
        <v>97</v>
      </c>
      <c r="F47" s="20">
        <v>70</v>
      </c>
      <c r="G47" s="9">
        <v>0.72164948453608246</v>
      </c>
      <c r="H47" s="20">
        <v>47</v>
      </c>
      <c r="I47" s="9">
        <v>0.67142857142857137</v>
      </c>
      <c r="J47" s="20">
        <v>0</v>
      </c>
      <c r="K47" s="9">
        <v>0</v>
      </c>
      <c r="L47" s="20">
        <v>0</v>
      </c>
      <c r="M47" s="9">
        <v>0</v>
      </c>
      <c r="N47" s="20">
        <v>17</v>
      </c>
      <c r="O47" s="9">
        <v>0.24285714285714285</v>
      </c>
      <c r="P47" s="20">
        <v>4</v>
      </c>
      <c r="Q47" s="9">
        <v>5.7142857142857141E-2</v>
      </c>
    </row>
    <row r="48" spans="4:17" x14ac:dyDescent="0.25">
      <c r="D48" s="8" t="s">
        <v>516</v>
      </c>
      <c r="E48" s="20">
        <v>149</v>
      </c>
      <c r="F48" s="20">
        <v>94</v>
      </c>
      <c r="G48" s="9">
        <v>0.63087248322147649</v>
      </c>
      <c r="H48" s="20">
        <v>43</v>
      </c>
      <c r="I48" s="9">
        <v>0.45744680851063829</v>
      </c>
      <c r="J48" s="20">
        <v>0</v>
      </c>
      <c r="K48" s="9">
        <v>0</v>
      </c>
      <c r="L48" s="20">
        <v>0</v>
      </c>
      <c r="M48" s="9">
        <v>0</v>
      </c>
      <c r="N48" s="20">
        <v>1</v>
      </c>
      <c r="O48" s="9">
        <v>1.0638297872340425E-2</v>
      </c>
      <c r="P48" s="20">
        <v>45</v>
      </c>
      <c r="Q48" s="9">
        <v>0.47872340425531917</v>
      </c>
    </row>
    <row r="49" spans="4:17" x14ac:dyDescent="0.25">
      <c r="D49" s="8" t="s">
        <v>442</v>
      </c>
      <c r="E49" s="20">
        <v>81</v>
      </c>
      <c r="F49" s="20">
        <v>51</v>
      </c>
      <c r="G49" s="9">
        <v>0.62962962962962965</v>
      </c>
      <c r="H49" s="20">
        <v>27</v>
      </c>
      <c r="I49" s="9">
        <v>0.52941176470588236</v>
      </c>
      <c r="J49" s="20">
        <v>0</v>
      </c>
      <c r="K49" s="9">
        <v>0</v>
      </c>
      <c r="L49" s="20">
        <v>1</v>
      </c>
      <c r="M49" s="9">
        <v>1.9607843137254902E-2</v>
      </c>
      <c r="N49" s="20">
        <v>13</v>
      </c>
      <c r="O49" s="9">
        <v>0.25490196078431371</v>
      </c>
      <c r="P49" s="20">
        <v>9</v>
      </c>
      <c r="Q49" s="9">
        <v>0.17647058823529413</v>
      </c>
    </row>
    <row r="50" spans="4:17" x14ac:dyDescent="0.25">
      <c r="D50" s="8" t="s">
        <v>521</v>
      </c>
      <c r="E50" s="20">
        <v>85</v>
      </c>
      <c r="F50" s="20">
        <v>56</v>
      </c>
      <c r="G50" s="9">
        <v>0.6588235294117647</v>
      </c>
      <c r="H50" s="20">
        <v>28</v>
      </c>
      <c r="I50" s="9">
        <v>0.5</v>
      </c>
      <c r="J50" s="20">
        <v>0</v>
      </c>
      <c r="K50" s="9">
        <v>0</v>
      </c>
      <c r="L50" s="20">
        <v>0</v>
      </c>
      <c r="M50" s="9">
        <v>0</v>
      </c>
      <c r="N50" s="20">
        <v>3</v>
      </c>
      <c r="O50" s="9">
        <v>5.3571428571428568E-2</v>
      </c>
      <c r="P50" s="20">
        <v>16</v>
      </c>
      <c r="Q50" s="9">
        <v>0.2857142857142857</v>
      </c>
    </row>
    <row r="51" spans="4:17" x14ac:dyDescent="0.25">
      <c r="D51" s="8" t="s">
        <v>524</v>
      </c>
      <c r="E51" s="20">
        <v>73</v>
      </c>
      <c r="F51" s="20">
        <v>50</v>
      </c>
      <c r="G51" s="9">
        <v>0.68493150684931503</v>
      </c>
      <c r="H51" s="20">
        <v>25</v>
      </c>
      <c r="I51" s="9">
        <v>0.5</v>
      </c>
      <c r="J51" s="20">
        <v>0</v>
      </c>
      <c r="K51" s="9">
        <v>0</v>
      </c>
      <c r="L51" s="20">
        <v>0</v>
      </c>
      <c r="M51" s="9">
        <v>0</v>
      </c>
      <c r="N51" s="20">
        <v>1</v>
      </c>
      <c r="O51" s="9">
        <v>0.02</v>
      </c>
      <c r="P51" s="20">
        <v>20</v>
      </c>
      <c r="Q51" s="9">
        <v>0.4</v>
      </c>
    </row>
    <row r="52" spans="4:17" x14ac:dyDescent="0.25">
      <c r="D52" s="7" t="s">
        <v>435</v>
      </c>
      <c r="E52" s="20">
        <v>654</v>
      </c>
      <c r="F52" s="20">
        <v>449</v>
      </c>
      <c r="G52" s="9">
        <v>0.68654434250764529</v>
      </c>
      <c r="H52" s="20">
        <v>230</v>
      </c>
      <c r="I52" s="9">
        <v>0.51224944320712695</v>
      </c>
      <c r="J52" s="20">
        <v>0</v>
      </c>
      <c r="K52" s="9">
        <v>0</v>
      </c>
      <c r="L52" s="20">
        <v>7</v>
      </c>
      <c r="M52" s="9">
        <v>1.5590200445434299E-2</v>
      </c>
      <c r="N52" s="20">
        <v>77</v>
      </c>
      <c r="O52" s="9">
        <v>0.17149220489977729</v>
      </c>
      <c r="P52" s="20">
        <v>83</v>
      </c>
      <c r="Q52" s="9">
        <v>0.18485523385300667</v>
      </c>
    </row>
    <row r="53" spans="4:17" x14ac:dyDescent="0.25">
      <c r="D53" s="8" t="s">
        <v>436</v>
      </c>
      <c r="E53" s="20">
        <v>147</v>
      </c>
      <c r="F53" s="20">
        <v>106</v>
      </c>
      <c r="G53" s="9">
        <v>0.72108843537414968</v>
      </c>
      <c r="H53" s="20">
        <v>53</v>
      </c>
      <c r="I53" s="9">
        <v>0.5</v>
      </c>
      <c r="J53" s="20">
        <v>0</v>
      </c>
      <c r="K53" s="9">
        <v>0</v>
      </c>
      <c r="L53" s="20">
        <v>1</v>
      </c>
      <c r="M53" s="9">
        <v>9.433962264150943E-3</v>
      </c>
      <c r="N53" s="20">
        <v>18</v>
      </c>
      <c r="O53" s="9">
        <v>0.16981132075471697</v>
      </c>
      <c r="P53" s="20">
        <v>13</v>
      </c>
      <c r="Q53" s="9">
        <v>0.12264150943396226</v>
      </c>
    </row>
    <row r="54" spans="4:17" x14ac:dyDescent="0.25">
      <c r="D54" s="8" t="s">
        <v>501</v>
      </c>
      <c r="E54" s="20">
        <v>401</v>
      </c>
      <c r="F54" s="20">
        <v>270</v>
      </c>
      <c r="G54" s="9">
        <v>0.67331670822942646</v>
      </c>
      <c r="H54" s="20">
        <v>144</v>
      </c>
      <c r="I54" s="9">
        <v>0.53333333333333333</v>
      </c>
      <c r="J54" s="20">
        <v>0</v>
      </c>
      <c r="K54" s="9">
        <v>0</v>
      </c>
      <c r="L54" s="20">
        <v>5</v>
      </c>
      <c r="M54" s="9">
        <v>1.8518518518518517E-2</v>
      </c>
      <c r="N54" s="20">
        <v>58</v>
      </c>
      <c r="O54" s="9">
        <v>0.21481481481481482</v>
      </c>
      <c r="P54" s="20">
        <v>44</v>
      </c>
      <c r="Q54" s="9">
        <v>0.16296296296296298</v>
      </c>
    </row>
    <row r="55" spans="4:17" x14ac:dyDescent="0.25">
      <c r="D55" s="8" t="s">
        <v>519</v>
      </c>
      <c r="E55" s="20">
        <v>34</v>
      </c>
      <c r="F55" s="20">
        <v>21</v>
      </c>
      <c r="G55" s="9">
        <v>0.61764705882352944</v>
      </c>
      <c r="H55" s="20">
        <v>9</v>
      </c>
      <c r="I55" s="9">
        <v>0.42857142857142855</v>
      </c>
      <c r="J55" s="20">
        <v>0</v>
      </c>
      <c r="K55" s="9">
        <v>0</v>
      </c>
      <c r="L55" s="20">
        <v>0</v>
      </c>
      <c r="M55" s="9">
        <v>0</v>
      </c>
      <c r="N55" s="20">
        <v>0</v>
      </c>
      <c r="O55" s="9">
        <v>0</v>
      </c>
      <c r="P55" s="20">
        <v>12</v>
      </c>
      <c r="Q55" s="9">
        <v>0.5714285714285714</v>
      </c>
    </row>
    <row r="56" spans="4:17" x14ac:dyDescent="0.25">
      <c r="D56" s="8" t="s">
        <v>525</v>
      </c>
      <c r="E56" s="20">
        <v>72</v>
      </c>
      <c r="F56" s="20">
        <v>52</v>
      </c>
      <c r="G56" s="9">
        <v>0.72222222222222221</v>
      </c>
      <c r="H56" s="20">
        <v>24</v>
      </c>
      <c r="I56" s="9">
        <v>0.46153846153846156</v>
      </c>
      <c r="J56" s="20">
        <v>0</v>
      </c>
      <c r="K56" s="9">
        <v>0</v>
      </c>
      <c r="L56" s="20">
        <v>1</v>
      </c>
      <c r="M56" s="9">
        <v>1.9230769230769232E-2</v>
      </c>
      <c r="N56" s="20">
        <v>1</v>
      </c>
      <c r="O56" s="9">
        <v>1.9230769230769232E-2</v>
      </c>
      <c r="P56" s="20">
        <v>14</v>
      </c>
      <c r="Q56" s="9">
        <v>0.26923076923076922</v>
      </c>
    </row>
    <row r="57" spans="4:17" x14ac:dyDescent="0.25">
      <c r="D57" s="7" t="s">
        <v>439</v>
      </c>
      <c r="E57" s="20">
        <v>916</v>
      </c>
      <c r="F57" s="20">
        <v>655</v>
      </c>
      <c r="G57" s="9">
        <v>0.71506550218340614</v>
      </c>
      <c r="H57" s="20">
        <v>334</v>
      </c>
      <c r="I57" s="9">
        <v>0.50992366412213741</v>
      </c>
      <c r="J57" s="20">
        <v>0</v>
      </c>
      <c r="K57" s="9">
        <v>0</v>
      </c>
      <c r="L57" s="20">
        <v>4</v>
      </c>
      <c r="M57" s="9">
        <v>6.1068702290076335E-3</v>
      </c>
      <c r="N57" s="20">
        <v>59</v>
      </c>
      <c r="O57" s="9">
        <v>9.0076335877862596E-2</v>
      </c>
      <c r="P57" s="20">
        <v>150</v>
      </c>
      <c r="Q57" s="9">
        <v>0.22900763358778625</v>
      </c>
    </row>
    <row r="58" spans="4:17" x14ac:dyDescent="0.25">
      <c r="D58" s="8" t="s">
        <v>502</v>
      </c>
      <c r="E58" s="20">
        <v>300</v>
      </c>
      <c r="F58" s="20">
        <v>231</v>
      </c>
      <c r="G58" s="9">
        <v>0.77</v>
      </c>
      <c r="H58" s="20">
        <v>108</v>
      </c>
      <c r="I58" s="9">
        <v>0.46753246753246752</v>
      </c>
      <c r="J58" s="20">
        <v>0</v>
      </c>
      <c r="K58" s="9">
        <v>0</v>
      </c>
      <c r="L58" s="20">
        <v>3</v>
      </c>
      <c r="M58" s="9">
        <v>1.2987012987012988E-2</v>
      </c>
      <c r="N58" s="20">
        <v>10</v>
      </c>
      <c r="O58" s="9">
        <v>4.3290043290043288E-2</v>
      </c>
      <c r="P58" s="20">
        <v>44</v>
      </c>
      <c r="Q58" s="9">
        <v>0.19047619047619047</v>
      </c>
    </row>
    <row r="59" spans="4:17" x14ac:dyDescent="0.25">
      <c r="D59" s="8" t="s">
        <v>506</v>
      </c>
      <c r="E59" s="20">
        <v>94</v>
      </c>
      <c r="F59" s="20">
        <v>74</v>
      </c>
      <c r="G59" s="9">
        <v>0.78723404255319152</v>
      </c>
      <c r="H59" s="20">
        <v>37</v>
      </c>
      <c r="I59" s="9">
        <v>0.5</v>
      </c>
      <c r="J59" s="20">
        <v>0</v>
      </c>
      <c r="K59" s="9">
        <v>0</v>
      </c>
      <c r="L59" s="20">
        <v>0</v>
      </c>
      <c r="M59" s="9">
        <v>0</v>
      </c>
      <c r="N59" s="20">
        <v>2</v>
      </c>
      <c r="O59" s="9">
        <v>2.7027027027027029E-2</v>
      </c>
      <c r="P59" s="20">
        <v>13</v>
      </c>
      <c r="Q59" s="9">
        <v>0.17567567567567569</v>
      </c>
    </row>
    <row r="60" spans="4:17" x14ac:dyDescent="0.25">
      <c r="D60" s="8" t="s">
        <v>440</v>
      </c>
      <c r="E60" s="20">
        <v>51</v>
      </c>
      <c r="F60" s="20">
        <v>35</v>
      </c>
      <c r="G60" s="9">
        <v>0.68627450980392157</v>
      </c>
      <c r="H60" s="20">
        <v>23</v>
      </c>
      <c r="I60" s="9">
        <v>0.65714285714285714</v>
      </c>
      <c r="J60" s="20">
        <v>0</v>
      </c>
      <c r="K60" s="9">
        <v>0</v>
      </c>
      <c r="L60" s="20">
        <v>0</v>
      </c>
      <c r="M60" s="9">
        <v>0</v>
      </c>
      <c r="N60" s="20">
        <v>3</v>
      </c>
      <c r="O60" s="9">
        <v>8.5714285714285715E-2</v>
      </c>
      <c r="P60" s="20">
        <v>9</v>
      </c>
      <c r="Q60" s="9">
        <v>0.25714285714285712</v>
      </c>
    </row>
    <row r="61" spans="4:17" x14ac:dyDescent="0.25">
      <c r="D61" s="8" t="s">
        <v>445</v>
      </c>
      <c r="E61" s="20">
        <v>205</v>
      </c>
      <c r="F61" s="20">
        <v>136</v>
      </c>
      <c r="G61" s="9">
        <v>0.6634146341463415</v>
      </c>
      <c r="H61" s="20">
        <v>64</v>
      </c>
      <c r="I61" s="9">
        <v>0.47058823529411764</v>
      </c>
      <c r="J61" s="20">
        <v>0</v>
      </c>
      <c r="K61" s="9">
        <v>0</v>
      </c>
      <c r="L61" s="20">
        <v>0</v>
      </c>
      <c r="M61" s="9">
        <v>0</v>
      </c>
      <c r="N61" s="20">
        <v>33</v>
      </c>
      <c r="O61" s="9">
        <v>0.24264705882352941</v>
      </c>
      <c r="P61" s="20">
        <v>26</v>
      </c>
      <c r="Q61" s="9">
        <v>0.19117647058823528</v>
      </c>
    </row>
    <row r="62" spans="4:17" x14ac:dyDescent="0.25">
      <c r="D62" s="8" t="s">
        <v>523</v>
      </c>
      <c r="E62" s="20">
        <v>82</v>
      </c>
      <c r="F62" s="20">
        <v>57</v>
      </c>
      <c r="G62" s="9">
        <v>0.69512195121951215</v>
      </c>
      <c r="H62" s="20">
        <v>31</v>
      </c>
      <c r="I62" s="9">
        <v>0.54385964912280704</v>
      </c>
      <c r="J62" s="20">
        <v>0</v>
      </c>
      <c r="K62" s="9">
        <v>0</v>
      </c>
      <c r="L62" s="20">
        <v>0</v>
      </c>
      <c r="M62" s="9">
        <v>0</v>
      </c>
      <c r="N62" s="20">
        <v>9</v>
      </c>
      <c r="O62" s="9">
        <v>0.15789473684210525</v>
      </c>
      <c r="P62" s="20">
        <v>13</v>
      </c>
      <c r="Q62" s="9">
        <v>0.22807017543859648</v>
      </c>
    </row>
    <row r="63" spans="4:17" x14ac:dyDescent="0.25">
      <c r="D63" s="8" t="s">
        <v>737</v>
      </c>
      <c r="E63" s="20">
        <v>184</v>
      </c>
      <c r="F63" s="20">
        <v>122</v>
      </c>
      <c r="G63" s="9">
        <v>0.66304347826086951</v>
      </c>
      <c r="H63" s="20">
        <v>71</v>
      </c>
      <c r="I63" s="9">
        <v>0.58196721311475408</v>
      </c>
      <c r="J63" s="20">
        <v>0</v>
      </c>
      <c r="K63" s="9">
        <v>0</v>
      </c>
      <c r="L63" s="20">
        <v>1</v>
      </c>
      <c r="M63" s="9">
        <v>8.1967213114754103E-3</v>
      </c>
      <c r="N63" s="20">
        <v>2</v>
      </c>
      <c r="O63" s="9">
        <v>1.6393442622950821E-2</v>
      </c>
      <c r="P63" s="20">
        <v>45</v>
      </c>
      <c r="Q63" s="9">
        <v>0.36885245901639346</v>
      </c>
    </row>
    <row r="64" spans="4:17" x14ac:dyDescent="0.25">
      <c r="D64" s="6" t="s">
        <v>448</v>
      </c>
      <c r="E64" s="20">
        <v>8518</v>
      </c>
      <c r="F64" s="20">
        <v>6068</v>
      </c>
      <c r="G64" s="9">
        <v>0.71237379666588396</v>
      </c>
      <c r="H64" s="20">
        <v>4085</v>
      </c>
      <c r="I64" s="9">
        <v>0.67320369149637438</v>
      </c>
      <c r="J64" s="20">
        <v>1</v>
      </c>
      <c r="K64" s="9">
        <v>1.6479894528675015E-4</v>
      </c>
      <c r="L64" s="20">
        <v>407</v>
      </c>
      <c r="M64" s="9">
        <v>6.7073170731707321E-2</v>
      </c>
      <c r="N64" s="20">
        <v>1416</v>
      </c>
      <c r="O64" s="9">
        <v>0.23335530652603823</v>
      </c>
      <c r="P64" s="20">
        <v>253</v>
      </c>
      <c r="Q64" s="9">
        <v>4.1694133157547789E-2</v>
      </c>
    </row>
    <row r="65" spans="4:17" x14ac:dyDescent="0.25">
      <c r="D65" s="7" t="s">
        <v>529</v>
      </c>
      <c r="E65" s="20">
        <v>818</v>
      </c>
      <c r="F65" s="20">
        <v>621</v>
      </c>
      <c r="G65" s="9">
        <v>0.75916870415647919</v>
      </c>
      <c r="H65" s="20">
        <v>431</v>
      </c>
      <c r="I65" s="9">
        <v>0.69404186795491141</v>
      </c>
      <c r="J65" s="20">
        <v>0</v>
      </c>
      <c r="K65" s="9">
        <v>0</v>
      </c>
      <c r="L65" s="20">
        <v>26</v>
      </c>
      <c r="M65" s="9">
        <v>4.1867954911433171E-2</v>
      </c>
      <c r="N65" s="20">
        <v>114</v>
      </c>
      <c r="O65" s="9">
        <v>0.18357487922705315</v>
      </c>
      <c r="P65" s="20">
        <v>17</v>
      </c>
      <c r="Q65" s="9">
        <v>2.7375201288244767E-2</v>
      </c>
    </row>
    <row r="66" spans="4:17" x14ac:dyDescent="0.25">
      <c r="D66" s="8" t="s">
        <v>530</v>
      </c>
      <c r="E66" s="20">
        <v>154</v>
      </c>
      <c r="F66" s="20">
        <v>125</v>
      </c>
      <c r="G66" s="9">
        <v>0.81168831168831168</v>
      </c>
      <c r="H66" s="20">
        <v>94</v>
      </c>
      <c r="I66" s="9">
        <v>0.752</v>
      </c>
      <c r="J66" s="20">
        <v>0</v>
      </c>
      <c r="K66" s="9">
        <v>0</v>
      </c>
      <c r="L66" s="20">
        <v>2</v>
      </c>
      <c r="M66" s="9">
        <v>1.6E-2</v>
      </c>
      <c r="N66" s="20">
        <v>15</v>
      </c>
      <c r="O66" s="9">
        <v>0.12</v>
      </c>
      <c r="P66" s="20">
        <v>4</v>
      </c>
      <c r="Q66" s="9">
        <v>3.2000000000000001E-2</v>
      </c>
    </row>
    <row r="67" spans="4:17" x14ac:dyDescent="0.25">
      <c r="D67" s="8" t="s">
        <v>531</v>
      </c>
      <c r="E67" s="20">
        <v>314</v>
      </c>
      <c r="F67" s="20">
        <v>258</v>
      </c>
      <c r="G67" s="9">
        <v>0.82165605095541405</v>
      </c>
      <c r="H67" s="20">
        <v>182</v>
      </c>
      <c r="I67" s="9">
        <v>0.70542635658914732</v>
      </c>
      <c r="J67" s="20">
        <v>0</v>
      </c>
      <c r="K67" s="9">
        <v>0</v>
      </c>
      <c r="L67" s="20">
        <v>21</v>
      </c>
      <c r="M67" s="9">
        <v>8.1395348837209308E-2</v>
      </c>
      <c r="N67" s="20">
        <v>26</v>
      </c>
      <c r="O67" s="9">
        <v>0.10077519379844961</v>
      </c>
      <c r="P67" s="20">
        <v>0</v>
      </c>
      <c r="Q67" s="9">
        <v>0</v>
      </c>
    </row>
    <row r="68" spans="4:17" x14ac:dyDescent="0.25">
      <c r="D68" s="8" t="s">
        <v>534</v>
      </c>
      <c r="E68" s="20">
        <v>95</v>
      </c>
      <c r="F68" s="20">
        <v>73</v>
      </c>
      <c r="G68" s="9">
        <v>0.76842105263157889</v>
      </c>
      <c r="H68" s="20">
        <v>47</v>
      </c>
      <c r="I68" s="9">
        <v>0.64383561643835618</v>
      </c>
      <c r="J68" s="20">
        <v>0</v>
      </c>
      <c r="K68" s="9">
        <v>0</v>
      </c>
      <c r="L68" s="20">
        <v>0</v>
      </c>
      <c r="M68" s="9">
        <v>0</v>
      </c>
      <c r="N68" s="20">
        <v>12</v>
      </c>
      <c r="O68" s="9">
        <v>0.16438356164383561</v>
      </c>
      <c r="P68" s="20">
        <v>6</v>
      </c>
      <c r="Q68" s="9">
        <v>8.2191780821917804E-2</v>
      </c>
    </row>
    <row r="69" spans="4:17" x14ac:dyDescent="0.25">
      <c r="D69" s="8" t="s">
        <v>545</v>
      </c>
      <c r="E69" s="20">
        <v>255</v>
      </c>
      <c r="F69" s="20">
        <v>165</v>
      </c>
      <c r="G69" s="9">
        <v>0.6470588235294118</v>
      </c>
      <c r="H69" s="20">
        <v>108</v>
      </c>
      <c r="I69" s="9">
        <v>0.65454545454545454</v>
      </c>
      <c r="J69" s="20">
        <v>0</v>
      </c>
      <c r="K69" s="9">
        <v>0</v>
      </c>
      <c r="L69" s="20">
        <v>3</v>
      </c>
      <c r="M69" s="9">
        <v>1.8181818181818181E-2</v>
      </c>
      <c r="N69" s="20">
        <v>61</v>
      </c>
      <c r="O69" s="9">
        <v>0.36969696969696969</v>
      </c>
      <c r="P69" s="20">
        <v>7</v>
      </c>
      <c r="Q69" s="9">
        <v>4.2424242424242427E-2</v>
      </c>
    </row>
    <row r="70" spans="4:17" x14ac:dyDescent="0.25">
      <c r="D70" s="7" t="s">
        <v>738</v>
      </c>
      <c r="E70" s="20">
        <v>839</v>
      </c>
      <c r="F70" s="20">
        <v>555</v>
      </c>
      <c r="G70" s="9">
        <v>0.66150178784266989</v>
      </c>
      <c r="H70" s="20">
        <v>352</v>
      </c>
      <c r="I70" s="9">
        <v>0.6342342342342342</v>
      </c>
      <c r="J70" s="20">
        <v>0</v>
      </c>
      <c r="K70" s="9">
        <v>0</v>
      </c>
      <c r="L70" s="20">
        <v>40</v>
      </c>
      <c r="M70" s="9">
        <v>7.2072072072072071E-2</v>
      </c>
      <c r="N70" s="20">
        <v>172</v>
      </c>
      <c r="O70" s="9">
        <v>0.30990990990990991</v>
      </c>
      <c r="P70" s="20">
        <v>31</v>
      </c>
      <c r="Q70" s="9">
        <v>5.5855855855855854E-2</v>
      </c>
    </row>
    <row r="71" spans="4:17" x14ac:dyDescent="0.25">
      <c r="D71" s="8" t="s">
        <v>739</v>
      </c>
      <c r="E71" s="20">
        <v>88</v>
      </c>
      <c r="F71" s="20">
        <v>50</v>
      </c>
      <c r="G71" s="9">
        <v>0.56818181818181823</v>
      </c>
      <c r="H71" s="20">
        <v>29</v>
      </c>
      <c r="I71" s="9">
        <v>0.57999999999999996</v>
      </c>
      <c r="J71" s="20">
        <v>0</v>
      </c>
      <c r="K71" s="9">
        <v>0</v>
      </c>
      <c r="L71" s="20">
        <v>2</v>
      </c>
      <c r="M71" s="9">
        <v>0.04</v>
      </c>
      <c r="N71" s="20">
        <v>26</v>
      </c>
      <c r="O71" s="9">
        <v>0.52</v>
      </c>
      <c r="P71" s="20">
        <v>3</v>
      </c>
      <c r="Q71" s="9">
        <v>0.06</v>
      </c>
    </row>
    <row r="72" spans="4:17" x14ac:dyDescent="0.25">
      <c r="D72" s="8" t="s">
        <v>742</v>
      </c>
      <c r="E72" s="20">
        <v>64</v>
      </c>
      <c r="F72" s="20">
        <v>48</v>
      </c>
      <c r="G72" s="9">
        <v>0.75</v>
      </c>
      <c r="H72" s="20">
        <v>25</v>
      </c>
      <c r="I72" s="9">
        <v>0.52083333333333337</v>
      </c>
      <c r="J72" s="20">
        <v>0</v>
      </c>
      <c r="K72" s="9">
        <v>0</v>
      </c>
      <c r="L72" s="20">
        <v>3</v>
      </c>
      <c r="M72" s="9">
        <v>6.25E-2</v>
      </c>
      <c r="N72" s="20">
        <v>10</v>
      </c>
      <c r="O72" s="9">
        <v>0.20833333333333334</v>
      </c>
      <c r="P72" s="20">
        <v>1</v>
      </c>
      <c r="Q72" s="9">
        <v>2.0833333333333332E-2</v>
      </c>
    </row>
    <row r="73" spans="4:17" x14ac:dyDescent="0.25">
      <c r="D73" s="8" t="s">
        <v>743</v>
      </c>
      <c r="E73" s="20">
        <v>36</v>
      </c>
      <c r="F73" s="20">
        <v>16</v>
      </c>
      <c r="G73" s="9">
        <v>0.44444444444444442</v>
      </c>
      <c r="H73" s="20">
        <v>9</v>
      </c>
      <c r="I73" s="9">
        <v>0.5625</v>
      </c>
      <c r="J73" s="20">
        <v>0</v>
      </c>
      <c r="K73" s="9">
        <v>0</v>
      </c>
      <c r="L73" s="20">
        <v>7</v>
      </c>
      <c r="M73" s="9">
        <v>0.4375</v>
      </c>
      <c r="N73" s="20">
        <v>10</v>
      </c>
      <c r="O73" s="9">
        <v>0.625</v>
      </c>
      <c r="P73" s="20">
        <v>3</v>
      </c>
      <c r="Q73" s="9">
        <v>0.1875</v>
      </c>
    </row>
    <row r="74" spans="4:17" x14ac:dyDescent="0.25">
      <c r="D74" s="8" t="s">
        <v>744</v>
      </c>
      <c r="E74" s="20">
        <v>33</v>
      </c>
      <c r="F74" s="20">
        <v>20</v>
      </c>
      <c r="G74" s="9">
        <v>0.60606060606060608</v>
      </c>
      <c r="H74" s="20">
        <v>13</v>
      </c>
      <c r="I74" s="9">
        <v>0.65</v>
      </c>
      <c r="J74" s="20">
        <v>0</v>
      </c>
      <c r="K74" s="9">
        <v>0</v>
      </c>
      <c r="L74" s="20">
        <v>5</v>
      </c>
      <c r="M74" s="9">
        <v>0.25</v>
      </c>
      <c r="N74" s="20">
        <v>6</v>
      </c>
      <c r="O74" s="9">
        <v>0.3</v>
      </c>
      <c r="P74" s="20">
        <v>1</v>
      </c>
      <c r="Q74" s="9">
        <v>0.05</v>
      </c>
    </row>
    <row r="75" spans="4:17" x14ac:dyDescent="0.25">
      <c r="D75" s="8" t="s">
        <v>747</v>
      </c>
      <c r="E75" s="20">
        <v>98</v>
      </c>
      <c r="F75" s="20">
        <v>49</v>
      </c>
      <c r="G75" s="9">
        <v>0.5</v>
      </c>
      <c r="H75" s="20">
        <v>22</v>
      </c>
      <c r="I75" s="9">
        <v>0.44897959183673469</v>
      </c>
      <c r="J75" s="20">
        <v>0</v>
      </c>
      <c r="K75" s="9">
        <v>0</v>
      </c>
      <c r="L75" s="20">
        <v>2</v>
      </c>
      <c r="M75" s="9">
        <v>4.0816326530612242E-2</v>
      </c>
      <c r="N75" s="20">
        <v>27</v>
      </c>
      <c r="O75" s="9">
        <v>0.55102040816326525</v>
      </c>
      <c r="P75" s="20">
        <v>12</v>
      </c>
      <c r="Q75" s="9">
        <v>0.24489795918367346</v>
      </c>
    </row>
    <row r="76" spans="4:17" x14ac:dyDescent="0.25">
      <c r="D76" s="8" t="s">
        <v>748</v>
      </c>
      <c r="E76" s="20">
        <v>412</v>
      </c>
      <c r="F76" s="20">
        <v>296</v>
      </c>
      <c r="G76" s="9">
        <v>0.71844660194174759</v>
      </c>
      <c r="H76" s="20">
        <v>203</v>
      </c>
      <c r="I76" s="9">
        <v>0.68581081081081086</v>
      </c>
      <c r="J76" s="20">
        <v>0</v>
      </c>
      <c r="K76" s="9">
        <v>0</v>
      </c>
      <c r="L76" s="20">
        <v>10</v>
      </c>
      <c r="M76" s="9">
        <v>3.3783783783783786E-2</v>
      </c>
      <c r="N76" s="20">
        <v>77</v>
      </c>
      <c r="O76" s="9">
        <v>0.26013513513513514</v>
      </c>
      <c r="P76" s="20">
        <v>9</v>
      </c>
      <c r="Q76" s="9">
        <v>3.0405405405405407E-2</v>
      </c>
    </row>
    <row r="77" spans="4:17" x14ac:dyDescent="0.25">
      <c r="D77" s="8" t="s">
        <v>749</v>
      </c>
      <c r="E77" s="20">
        <v>108</v>
      </c>
      <c r="F77" s="20">
        <v>76</v>
      </c>
      <c r="G77" s="9">
        <v>0.70370370370370372</v>
      </c>
      <c r="H77" s="20">
        <v>51</v>
      </c>
      <c r="I77" s="9">
        <v>0.67105263157894735</v>
      </c>
      <c r="J77" s="20">
        <v>0</v>
      </c>
      <c r="K77" s="9">
        <v>0</v>
      </c>
      <c r="L77" s="20">
        <v>11</v>
      </c>
      <c r="M77" s="9">
        <v>0.14473684210526316</v>
      </c>
      <c r="N77" s="20">
        <v>16</v>
      </c>
      <c r="O77" s="9">
        <v>0.21052631578947367</v>
      </c>
      <c r="P77" s="20">
        <v>2</v>
      </c>
      <c r="Q77" s="9">
        <v>2.6315789473684209E-2</v>
      </c>
    </row>
    <row r="78" spans="4:17" x14ac:dyDescent="0.25">
      <c r="D78" s="7" t="s">
        <v>527</v>
      </c>
      <c r="E78" s="20">
        <v>1048</v>
      </c>
      <c r="F78" s="20">
        <v>691</v>
      </c>
      <c r="G78" s="9">
        <v>0.65935114503816794</v>
      </c>
      <c r="H78" s="20">
        <v>416</v>
      </c>
      <c r="I78" s="9">
        <v>0.60202604920405212</v>
      </c>
      <c r="J78" s="20">
        <v>0</v>
      </c>
      <c r="K78" s="9">
        <v>0</v>
      </c>
      <c r="L78" s="20">
        <v>93</v>
      </c>
      <c r="M78" s="9">
        <v>0.1345875542691751</v>
      </c>
      <c r="N78" s="20">
        <v>186</v>
      </c>
      <c r="O78" s="9">
        <v>0.26917510853835019</v>
      </c>
      <c r="P78" s="20">
        <v>30</v>
      </c>
      <c r="Q78" s="9">
        <v>4.3415340086830678E-2</v>
      </c>
    </row>
    <row r="79" spans="4:17" x14ac:dyDescent="0.25">
      <c r="D79" s="8" t="s">
        <v>528</v>
      </c>
      <c r="E79" s="20">
        <v>134</v>
      </c>
      <c r="F79" s="20">
        <v>86</v>
      </c>
      <c r="G79" s="9">
        <v>0.64179104477611937</v>
      </c>
      <c r="H79" s="20">
        <v>46</v>
      </c>
      <c r="I79" s="9">
        <v>0.53488372093023251</v>
      </c>
      <c r="J79" s="20">
        <v>0</v>
      </c>
      <c r="K79" s="9">
        <v>0</v>
      </c>
      <c r="L79" s="20">
        <v>7</v>
      </c>
      <c r="M79" s="9">
        <v>8.1395348837209308E-2</v>
      </c>
      <c r="N79" s="20">
        <v>28</v>
      </c>
      <c r="O79" s="9">
        <v>0.32558139534883723</v>
      </c>
      <c r="P79" s="20">
        <v>5</v>
      </c>
      <c r="Q79" s="9">
        <v>5.8139534883720929E-2</v>
      </c>
    </row>
    <row r="80" spans="4:17" x14ac:dyDescent="0.25">
      <c r="D80" s="8" t="s">
        <v>539</v>
      </c>
      <c r="E80" s="20">
        <v>94</v>
      </c>
      <c r="F80" s="20">
        <v>55</v>
      </c>
      <c r="G80" s="9">
        <v>0.58510638297872342</v>
      </c>
      <c r="H80" s="20">
        <v>23</v>
      </c>
      <c r="I80" s="9">
        <v>0.41818181818181815</v>
      </c>
      <c r="J80" s="20">
        <v>0</v>
      </c>
      <c r="K80" s="9">
        <v>0</v>
      </c>
      <c r="L80" s="20">
        <v>23</v>
      </c>
      <c r="M80" s="9">
        <v>0.41818181818181815</v>
      </c>
      <c r="N80" s="20">
        <v>9</v>
      </c>
      <c r="O80" s="9">
        <v>0.16363636363636364</v>
      </c>
      <c r="P80" s="20">
        <v>1</v>
      </c>
      <c r="Q80" s="9">
        <v>1.8181818181818181E-2</v>
      </c>
    </row>
    <row r="81" spans="4:17" x14ac:dyDescent="0.25">
      <c r="D81" s="8" t="s">
        <v>540</v>
      </c>
      <c r="E81" s="20">
        <v>133</v>
      </c>
      <c r="F81" s="20">
        <v>91</v>
      </c>
      <c r="G81" s="9">
        <v>0.68421052631578949</v>
      </c>
      <c r="H81" s="20">
        <v>49</v>
      </c>
      <c r="I81" s="9">
        <v>0.53846153846153844</v>
      </c>
      <c r="J81" s="20">
        <v>0</v>
      </c>
      <c r="K81" s="9">
        <v>0</v>
      </c>
      <c r="L81" s="20">
        <v>17</v>
      </c>
      <c r="M81" s="9">
        <v>0.18681318681318682</v>
      </c>
      <c r="N81" s="20">
        <v>14</v>
      </c>
      <c r="O81" s="9">
        <v>0.15384615384615385</v>
      </c>
      <c r="P81" s="20">
        <v>1</v>
      </c>
      <c r="Q81" s="9">
        <v>1.098901098901099E-2</v>
      </c>
    </row>
    <row r="82" spans="4:17" x14ac:dyDescent="0.25">
      <c r="D82" s="8" t="s">
        <v>542</v>
      </c>
      <c r="E82" s="20">
        <v>394</v>
      </c>
      <c r="F82" s="20">
        <v>258</v>
      </c>
      <c r="G82" s="9">
        <v>0.65482233502538068</v>
      </c>
      <c r="H82" s="20">
        <v>153</v>
      </c>
      <c r="I82" s="9">
        <v>0.59302325581395354</v>
      </c>
      <c r="J82" s="20">
        <v>0</v>
      </c>
      <c r="K82" s="9">
        <v>0</v>
      </c>
      <c r="L82" s="20">
        <v>35</v>
      </c>
      <c r="M82" s="9">
        <v>0.13565891472868216</v>
      </c>
      <c r="N82" s="20">
        <v>82</v>
      </c>
      <c r="O82" s="9">
        <v>0.31782945736434109</v>
      </c>
      <c r="P82" s="20">
        <v>4</v>
      </c>
      <c r="Q82" s="9">
        <v>1.5503875968992248E-2</v>
      </c>
    </row>
    <row r="83" spans="4:17" x14ac:dyDescent="0.25">
      <c r="D83" s="8" t="s">
        <v>552</v>
      </c>
      <c r="E83" s="20">
        <v>293</v>
      </c>
      <c r="F83" s="20">
        <v>201</v>
      </c>
      <c r="G83" s="9">
        <v>0.68600682593856654</v>
      </c>
      <c r="H83" s="20">
        <v>145</v>
      </c>
      <c r="I83" s="9">
        <v>0.72139303482587069</v>
      </c>
      <c r="J83" s="20">
        <v>0</v>
      </c>
      <c r="K83" s="9">
        <v>0</v>
      </c>
      <c r="L83" s="20">
        <v>11</v>
      </c>
      <c r="M83" s="9">
        <v>5.4726368159203981E-2</v>
      </c>
      <c r="N83" s="20">
        <v>53</v>
      </c>
      <c r="O83" s="9">
        <v>0.26368159203980102</v>
      </c>
      <c r="P83" s="20">
        <v>19</v>
      </c>
      <c r="Q83" s="9">
        <v>9.4527363184079602E-2</v>
      </c>
    </row>
    <row r="84" spans="4:17" x14ac:dyDescent="0.25">
      <c r="D84" s="7" t="s">
        <v>532</v>
      </c>
      <c r="E84" s="20">
        <v>1704</v>
      </c>
      <c r="F84" s="20">
        <v>1285</v>
      </c>
      <c r="G84" s="9">
        <v>0.75410798122065725</v>
      </c>
      <c r="H84" s="20">
        <v>961</v>
      </c>
      <c r="I84" s="9">
        <v>0.74785992217898833</v>
      </c>
      <c r="J84" s="20">
        <v>0</v>
      </c>
      <c r="K84" s="9">
        <v>0</v>
      </c>
      <c r="L84" s="20">
        <v>48</v>
      </c>
      <c r="M84" s="9">
        <v>3.735408560311284E-2</v>
      </c>
      <c r="N84" s="20">
        <v>289</v>
      </c>
      <c r="O84" s="9">
        <v>0.22490272373540857</v>
      </c>
      <c r="P84" s="20">
        <v>21</v>
      </c>
      <c r="Q84" s="9">
        <v>1.6342412451361869E-2</v>
      </c>
    </row>
    <row r="85" spans="4:17" x14ac:dyDescent="0.25">
      <c r="D85" s="8" t="s">
        <v>533</v>
      </c>
      <c r="E85" s="20">
        <v>65</v>
      </c>
      <c r="F85" s="20">
        <v>39</v>
      </c>
      <c r="G85" s="9">
        <v>0.6</v>
      </c>
      <c r="H85" s="20">
        <v>19</v>
      </c>
      <c r="I85" s="9">
        <v>0.48717948717948717</v>
      </c>
      <c r="J85" s="20">
        <v>0</v>
      </c>
      <c r="K85" s="9">
        <v>0</v>
      </c>
      <c r="L85" s="20">
        <v>7</v>
      </c>
      <c r="M85" s="9">
        <v>0.17948717948717949</v>
      </c>
      <c r="N85" s="20">
        <v>12</v>
      </c>
      <c r="O85" s="9">
        <v>0.30769230769230771</v>
      </c>
      <c r="P85" s="20">
        <v>2</v>
      </c>
      <c r="Q85" s="9">
        <v>5.128205128205128E-2</v>
      </c>
    </row>
    <row r="86" spans="4:17" x14ac:dyDescent="0.25">
      <c r="D86" s="8" t="s">
        <v>717</v>
      </c>
      <c r="E86" s="20">
        <v>236</v>
      </c>
      <c r="F86" s="20">
        <v>149</v>
      </c>
      <c r="G86" s="9">
        <v>0.63135593220338981</v>
      </c>
      <c r="H86" s="20">
        <v>99</v>
      </c>
      <c r="I86" s="9">
        <v>0.66442953020134232</v>
      </c>
      <c r="J86" s="20">
        <v>0</v>
      </c>
      <c r="K86" s="9">
        <v>0</v>
      </c>
      <c r="L86" s="20">
        <v>7</v>
      </c>
      <c r="M86" s="9">
        <v>4.6979865771812082E-2</v>
      </c>
      <c r="N86" s="20">
        <v>66</v>
      </c>
      <c r="O86" s="9">
        <v>0.44295302013422821</v>
      </c>
      <c r="P86" s="20">
        <v>2</v>
      </c>
      <c r="Q86" s="9">
        <v>1.3422818791946308E-2</v>
      </c>
    </row>
    <row r="87" spans="4:17" x14ac:dyDescent="0.25">
      <c r="D87" s="8" t="s">
        <v>541</v>
      </c>
      <c r="E87" s="20">
        <v>311</v>
      </c>
      <c r="F87" s="20">
        <v>229</v>
      </c>
      <c r="G87" s="9">
        <v>0.7363344051446945</v>
      </c>
      <c r="H87" s="20">
        <v>152</v>
      </c>
      <c r="I87" s="9">
        <v>0.66375545851528384</v>
      </c>
      <c r="J87" s="20">
        <v>0</v>
      </c>
      <c r="K87" s="9">
        <v>0</v>
      </c>
      <c r="L87" s="20">
        <v>2</v>
      </c>
      <c r="M87" s="9">
        <v>8.7336244541484712E-3</v>
      </c>
      <c r="N87" s="20">
        <v>69</v>
      </c>
      <c r="O87" s="9">
        <v>0.30131004366812225</v>
      </c>
      <c r="P87" s="20">
        <v>1</v>
      </c>
      <c r="Q87" s="9">
        <v>4.3668122270742356E-3</v>
      </c>
    </row>
    <row r="88" spans="4:17" x14ac:dyDescent="0.25">
      <c r="D88" s="8" t="s">
        <v>543</v>
      </c>
      <c r="E88" s="20">
        <v>272</v>
      </c>
      <c r="F88" s="20">
        <v>197</v>
      </c>
      <c r="G88" s="9">
        <v>0.72426470588235292</v>
      </c>
      <c r="H88" s="20">
        <v>151</v>
      </c>
      <c r="I88" s="9">
        <v>0.76649746192893398</v>
      </c>
      <c r="J88" s="20">
        <v>0</v>
      </c>
      <c r="K88" s="9">
        <v>0</v>
      </c>
      <c r="L88" s="20">
        <v>13</v>
      </c>
      <c r="M88" s="9">
        <v>6.5989847715736044E-2</v>
      </c>
      <c r="N88" s="20">
        <v>46</v>
      </c>
      <c r="O88" s="9">
        <v>0.233502538071066</v>
      </c>
      <c r="P88" s="20">
        <v>7</v>
      </c>
      <c r="Q88" s="9">
        <v>3.553299492385787E-2</v>
      </c>
    </row>
    <row r="89" spans="4:17" x14ac:dyDescent="0.25">
      <c r="D89" s="8" t="s">
        <v>544</v>
      </c>
      <c r="E89" s="20">
        <v>643</v>
      </c>
      <c r="F89" s="20">
        <v>558</v>
      </c>
      <c r="G89" s="9">
        <v>0.86780715396578534</v>
      </c>
      <c r="H89" s="20">
        <v>465</v>
      </c>
      <c r="I89" s="9">
        <v>0.83333333333333337</v>
      </c>
      <c r="J89" s="20">
        <v>0</v>
      </c>
      <c r="K89" s="9">
        <v>0</v>
      </c>
      <c r="L89" s="20">
        <v>7</v>
      </c>
      <c r="M89" s="9">
        <v>1.2544802867383513E-2</v>
      </c>
      <c r="N89" s="20">
        <v>53</v>
      </c>
      <c r="O89" s="9">
        <v>9.4982078853046589E-2</v>
      </c>
      <c r="P89" s="20">
        <v>9</v>
      </c>
      <c r="Q89" s="9">
        <v>1.6129032258064516E-2</v>
      </c>
    </row>
    <row r="90" spans="4:17" x14ac:dyDescent="0.25">
      <c r="D90" s="8" t="s">
        <v>554</v>
      </c>
      <c r="E90" s="20">
        <v>177</v>
      </c>
      <c r="F90" s="20">
        <v>113</v>
      </c>
      <c r="G90" s="9">
        <v>0.6384180790960452</v>
      </c>
      <c r="H90" s="20">
        <v>75</v>
      </c>
      <c r="I90" s="9">
        <v>0.66371681415929207</v>
      </c>
      <c r="J90" s="20">
        <v>0</v>
      </c>
      <c r="K90" s="9">
        <v>0</v>
      </c>
      <c r="L90" s="20">
        <v>12</v>
      </c>
      <c r="M90" s="9">
        <v>0.10619469026548672</v>
      </c>
      <c r="N90" s="20">
        <v>43</v>
      </c>
      <c r="O90" s="9">
        <v>0.38053097345132741</v>
      </c>
      <c r="P90" s="20">
        <v>0</v>
      </c>
      <c r="Q90" s="9">
        <v>0</v>
      </c>
    </row>
    <row r="91" spans="4:17" x14ac:dyDescent="0.25">
      <c r="D91" s="7" t="s">
        <v>535</v>
      </c>
      <c r="E91" s="20">
        <v>1827</v>
      </c>
      <c r="F91" s="20">
        <v>1314</v>
      </c>
      <c r="G91" s="9">
        <v>0.71921182266009853</v>
      </c>
      <c r="H91" s="20">
        <v>866</v>
      </c>
      <c r="I91" s="9">
        <v>0.65905631659056318</v>
      </c>
      <c r="J91" s="20">
        <v>0</v>
      </c>
      <c r="K91" s="9">
        <v>0</v>
      </c>
      <c r="L91" s="20">
        <v>83</v>
      </c>
      <c r="M91" s="9">
        <v>6.3165905631659053E-2</v>
      </c>
      <c r="N91" s="20">
        <v>299</v>
      </c>
      <c r="O91" s="9">
        <v>0.22754946727549466</v>
      </c>
      <c r="P91" s="20">
        <v>58</v>
      </c>
      <c r="Q91" s="9">
        <v>4.4140030441400302E-2</v>
      </c>
    </row>
    <row r="92" spans="4:17" x14ac:dyDescent="0.25">
      <c r="D92" s="8" t="s">
        <v>536</v>
      </c>
      <c r="E92" s="20">
        <v>331</v>
      </c>
      <c r="F92" s="20">
        <v>265</v>
      </c>
      <c r="G92" s="9">
        <v>0.80060422960725075</v>
      </c>
      <c r="H92" s="20">
        <v>190</v>
      </c>
      <c r="I92" s="9">
        <v>0.71698113207547165</v>
      </c>
      <c r="J92" s="20">
        <v>0</v>
      </c>
      <c r="K92" s="9">
        <v>0</v>
      </c>
      <c r="L92" s="20">
        <v>7</v>
      </c>
      <c r="M92" s="9">
        <v>2.6415094339622643E-2</v>
      </c>
      <c r="N92" s="20">
        <v>45</v>
      </c>
      <c r="O92" s="9">
        <v>0.16981132075471697</v>
      </c>
      <c r="P92" s="20">
        <v>9</v>
      </c>
      <c r="Q92" s="9">
        <v>3.3962264150943396E-2</v>
      </c>
    </row>
    <row r="93" spans="4:17" x14ac:dyDescent="0.25">
      <c r="D93" s="8" t="s">
        <v>718</v>
      </c>
      <c r="E93" s="20">
        <v>361</v>
      </c>
      <c r="F93" s="20">
        <v>259</v>
      </c>
      <c r="G93" s="9">
        <v>0.7174515235457064</v>
      </c>
      <c r="H93" s="20">
        <v>172</v>
      </c>
      <c r="I93" s="9">
        <v>0.6640926640926641</v>
      </c>
      <c r="J93" s="20">
        <v>0</v>
      </c>
      <c r="K93" s="9">
        <v>0</v>
      </c>
      <c r="L93" s="20">
        <v>9</v>
      </c>
      <c r="M93" s="9">
        <v>3.4749034749034749E-2</v>
      </c>
      <c r="N93" s="20">
        <v>65</v>
      </c>
      <c r="O93" s="9">
        <v>0.25096525096525096</v>
      </c>
      <c r="P93" s="20">
        <v>20</v>
      </c>
      <c r="Q93" s="9">
        <v>7.7220077220077218E-2</v>
      </c>
    </row>
    <row r="94" spans="4:17" x14ac:dyDescent="0.25">
      <c r="D94" s="8" t="s">
        <v>546</v>
      </c>
      <c r="E94" s="20">
        <v>84</v>
      </c>
      <c r="F94" s="20">
        <v>54</v>
      </c>
      <c r="G94" s="9">
        <v>0.6428571428571429</v>
      </c>
      <c r="H94" s="20">
        <v>30</v>
      </c>
      <c r="I94" s="9">
        <v>0.55555555555555558</v>
      </c>
      <c r="J94" s="20">
        <v>0</v>
      </c>
      <c r="K94" s="9">
        <v>0</v>
      </c>
      <c r="L94" s="20">
        <v>0</v>
      </c>
      <c r="M94" s="9">
        <v>0</v>
      </c>
      <c r="N94" s="20">
        <v>22</v>
      </c>
      <c r="O94" s="9">
        <v>0.40740740740740738</v>
      </c>
      <c r="P94" s="20">
        <v>3</v>
      </c>
      <c r="Q94" s="9">
        <v>5.5555555555555552E-2</v>
      </c>
    </row>
    <row r="95" spans="4:17" x14ac:dyDescent="0.25">
      <c r="D95" s="8" t="s">
        <v>550</v>
      </c>
      <c r="E95" s="20">
        <v>154</v>
      </c>
      <c r="F95" s="20">
        <v>109</v>
      </c>
      <c r="G95" s="9">
        <v>0.70779220779220775</v>
      </c>
      <c r="H95" s="20">
        <v>73</v>
      </c>
      <c r="I95" s="9">
        <v>0.66972477064220182</v>
      </c>
      <c r="J95" s="20">
        <v>0</v>
      </c>
      <c r="K95" s="9">
        <v>0</v>
      </c>
      <c r="L95" s="20">
        <v>7</v>
      </c>
      <c r="M95" s="9">
        <v>6.4220183486238536E-2</v>
      </c>
      <c r="N95" s="20">
        <v>27</v>
      </c>
      <c r="O95" s="9">
        <v>0.24770642201834864</v>
      </c>
      <c r="P95" s="20">
        <v>0</v>
      </c>
      <c r="Q95" s="9">
        <v>0</v>
      </c>
    </row>
    <row r="96" spans="4:17" x14ac:dyDescent="0.25">
      <c r="D96" s="8" t="s">
        <v>551</v>
      </c>
      <c r="E96" s="20">
        <v>762</v>
      </c>
      <c r="F96" s="20">
        <v>522</v>
      </c>
      <c r="G96" s="9">
        <v>0.68503937007874016</v>
      </c>
      <c r="H96" s="20">
        <v>309</v>
      </c>
      <c r="I96" s="9">
        <v>0.59195402298850575</v>
      </c>
      <c r="J96" s="20">
        <v>0</v>
      </c>
      <c r="K96" s="9">
        <v>0</v>
      </c>
      <c r="L96" s="20">
        <v>52</v>
      </c>
      <c r="M96" s="9">
        <v>9.9616858237547887E-2</v>
      </c>
      <c r="N96" s="20">
        <v>127</v>
      </c>
      <c r="O96" s="9">
        <v>0.24329501915708812</v>
      </c>
      <c r="P96" s="20">
        <v>22</v>
      </c>
      <c r="Q96" s="9">
        <v>4.2145593869731802E-2</v>
      </c>
    </row>
    <row r="97" spans="4:17" x14ac:dyDescent="0.25">
      <c r="D97" s="8" t="s">
        <v>553</v>
      </c>
      <c r="E97" s="20">
        <v>135</v>
      </c>
      <c r="F97" s="20">
        <v>105</v>
      </c>
      <c r="G97" s="9">
        <v>0.77777777777777779</v>
      </c>
      <c r="H97" s="20">
        <v>92</v>
      </c>
      <c r="I97" s="9">
        <v>0.87619047619047619</v>
      </c>
      <c r="J97" s="20">
        <v>0</v>
      </c>
      <c r="K97" s="9">
        <v>0</v>
      </c>
      <c r="L97" s="20">
        <v>8</v>
      </c>
      <c r="M97" s="9">
        <v>7.6190476190476197E-2</v>
      </c>
      <c r="N97" s="20">
        <v>13</v>
      </c>
      <c r="O97" s="9">
        <v>0.12380952380952381</v>
      </c>
      <c r="P97" s="20">
        <v>4</v>
      </c>
      <c r="Q97" s="9">
        <v>3.8095238095238099E-2</v>
      </c>
    </row>
    <row r="98" spans="4:17" x14ac:dyDescent="0.25">
      <c r="D98" s="7" t="s">
        <v>740</v>
      </c>
      <c r="E98" s="20">
        <v>604</v>
      </c>
      <c r="F98" s="20">
        <v>378</v>
      </c>
      <c r="G98" s="9">
        <v>0.6258278145695364</v>
      </c>
      <c r="H98" s="20">
        <v>184</v>
      </c>
      <c r="I98" s="9">
        <v>0.48677248677248675</v>
      </c>
      <c r="J98" s="20">
        <v>0</v>
      </c>
      <c r="K98" s="9">
        <v>0</v>
      </c>
      <c r="L98" s="20">
        <v>70</v>
      </c>
      <c r="M98" s="9">
        <v>0.18518518518518517</v>
      </c>
      <c r="N98" s="20">
        <v>105</v>
      </c>
      <c r="O98" s="9">
        <v>0.27777777777777779</v>
      </c>
      <c r="P98" s="20">
        <v>20</v>
      </c>
      <c r="Q98" s="9">
        <v>5.2910052910052907E-2</v>
      </c>
    </row>
    <row r="99" spans="4:17" x14ac:dyDescent="0.25">
      <c r="D99" s="8" t="s">
        <v>741</v>
      </c>
      <c r="E99" s="20">
        <v>41</v>
      </c>
      <c r="F99" s="20">
        <v>29</v>
      </c>
      <c r="G99" s="9">
        <v>0.70731707317073167</v>
      </c>
      <c r="H99" s="20">
        <v>11</v>
      </c>
      <c r="I99" s="9">
        <v>0.37931034482758619</v>
      </c>
      <c r="J99" s="20">
        <v>0</v>
      </c>
      <c r="K99" s="9">
        <v>0</v>
      </c>
      <c r="L99" s="20">
        <v>5</v>
      </c>
      <c r="M99" s="9">
        <v>0.17241379310344829</v>
      </c>
      <c r="N99" s="20">
        <v>6</v>
      </c>
      <c r="O99" s="9">
        <v>0.20689655172413793</v>
      </c>
      <c r="P99" s="20">
        <v>0</v>
      </c>
      <c r="Q99" s="9">
        <v>0</v>
      </c>
    </row>
    <row r="100" spans="4:17" x14ac:dyDescent="0.25">
      <c r="D100" s="8" t="s">
        <v>745</v>
      </c>
      <c r="E100" s="20">
        <v>407</v>
      </c>
      <c r="F100" s="20">
        <v>278</v>
      </c>
      <c r="G100" s="9">
        <v>0.68304668304668303</v>
      </c>
      <c r="H100" s="20">
        <v>143</v>
      </c>
      <c r="I100" s="9">
        <v>0.51438848920863312</v>
      </c>
      <c r="J100" s="20">
        <v>0</v>
      </c>
      <c r="K100" s="9">
        <v>0</v>
      </c>
      <c r="L100" s="20">
        <v>18</v>
      </c>
      <c r="M100" s="9">
        <v>6.4748201438848921E-2</v>
      </c>
      <c r="N100" s="20">
        <v>81</v>
      </c>
      <c r="O100" s="9">
        <v>0.29136690647482016</v>
      </c>
      <c r="P100" s="20">
        <v>13</v>
      </c>
      <c r="Q100" s="9">
        <v>4.6762589928057555E-2</v>
      </c>
    </row>
    <row r="101" spans="4:17" x14ac:dyDescent="0.25">
      <c r="D101" s="8" t="s">
        <v>746</v>
      </c>
      <c r="E101" s="20">
        <v>156</v>
      </c>
      <c r="F101" s="20">
        <v>71</v>
      </c>
      <c r="G101" s="9">
        <v>0.45512820512820512</v>
      </c>
      <c r="H101" s="20">
        <v>30</v>
      </c>
      <c r="I101" s="9">
        <v>0.42253521126760563</v>
      </c>
      <c r="J101" s="20">
        <v>0</v>
      </c>
      <c r="K101" s="9">
        <v>0</v>
      </c>
      <c r="L101" s="20">
        <v>47</v>
      </c>
      <c r="M101" s="9">
        <v>0.6619718309859155</v>
      </c>
      <c r="N101" s="20">
        <v>18</v>
      </c>
      <c r="O101" s="9">
        <v>0.25352112676056338</v>
      </c>
      <c r="P101" s="20">
        <v>7</v>
      </c>
      <c r="Q101" s="9">
        <v>9.8591549295774641E-2</v>
      </c>
    </row>
    <row r="102" spans="4:17" x14ac:dyDescent="0.25">
      <c r="D102" s="7" t="s">
        <v>537</v>
      </c>
      <c r="E102" s="20">
        <v>865</v>
      </c>
      <c r="F102" s="20">
        <v>590</v>
      </c>
      <c r="G102" s="9">
        <v>0.68208092485549132</v>
      </c>
      <c r="H102" s="20">
        <v>416</v>
      </c>
      <c r="I102" s="9">
        <v>0.70508474576271185</v>
      </c>
      <c r="J102" s="20">
        <v>0</v>
      </c>
      <c r="K102" s="9">
        <v>0</v>
      </c>
      <c r="L102" s="20">
        <v>28</v>
      </c>
      <c r="M102" s="9">
        <v>4.7457627118644069E-2</v>
      </c>
      <c r="N102" s="20">
        <v>141</v>
      </c>
      <c r="O102" s="9">
        <v>0.23898305084745763</v>
      </c>
      <c r="P102" s="20">
        <v>54</v>
      </c>
      <c r="Q102" s="9">
        <v>9.152542372881356E-2</v>
      </c>
    </row>
    <row r="103" spans="4:17" x14ac:dyDescent="0.25">
      <c r="D103" s="8" t="s">
        <v>538</v>
      </c>
      <c r="E103" s="20">
        <v>147</v>
      </c>
      <c r="F103" s="20">
        <v>99</v>
      </c>
      <c r="G103" s="9">
        <v>0.67346938775510201</v>
      </c>
      <c r="H103" s="20">
        <v>64</v>
      </c>
      <c r="I103" s="9">
        <v>0.64646464646464652</v>
      </c>
      <c r="J103" s="20">
        <v>0</v>
      </c>
      <c r="K103" s="9">
        <v>0</v>
      </c>
      <c r="L103" s="20">
        <v>0</v>
      </c>
      <c r="M103" s="9">
        <v>0</v>
      </c>
      <c r="N103" s="20">
        <v>35</v>
      </c>
      <c r="O103" s="9">
        <v>0.35353535353535354</v>
      </c>
      <c r="P103" s="20">
        <v>9</v>
      </c>
      <c r="Q103" s="9">
        <v>9.0909090909090912E-2</v>
      </c>
    </row>
    <row r="104" spans="4:17" x14ac:dyDescent="0.25">
      <c r="D104" s="8" t="s">
        <v>548</v>
      </c>
      <c r="E104" s="20">
        <v>33</v>
      </c>
      <c r="F104" s="20">
        <v>14</v>
      </c>
      <c r="G104" s="9">
        <v>0.42424242424242425</v>
      </c>
      <c r="H104" s="20">
        <v>5</v>
      </c>
      <c r="I104" s="9">
        <v>0.35714285714285715</v>
      </c>
      <c r="J104" s="20">
        <v>0</v>
      </c>
      <c r="K104" s="9">
        <v>0</v>
      </c>
      <c r="L104" s="20">
        <v>7</v>
      </c>
      <c r="M104" s="9">
        <v>0.5</v>
      </c>
      <c r="N104" s="20">
        <v>4</v>
      </c>
      <c r="O104" s="9">
        <v>0.2857142857142857</v>
      </c>
      <c r="P104" s="20">
        <v>3</v>
      </c>
      <c r="Q104" s="9">
        <v>0.21428571428571427</v>
      </c>
    </row>
    <row r="105" spans="4:17" x14ac:dyDescent="0.25">
      <c r="D105" s="8" t="s">
        <v>555</v>
      </c>
      <c r="E105" s="20">
        <v>387</v>
      </c>
      <c r="F105" s="20">
        <v>272</v>
      </c>
      <c r="G105" s="9">
        <v>0.70284237726098187</v>
      </c>
      <c r="H105" s="20">
        <v>199</v>
      </c>
      <c r="I105" s="9">
        <v>0.73161764705882348</v>
      </c>
      <c r="J105" s="20">
        <v>0</v>
      </c>
      <c r="K105" s="9">
        <v>0</v>
      </c>
      <c r="L105" s="20">
        <v>15</v>
      </c>
      <c r="M105" s="9">
        <v>5.514705882352941E-2</v>
      </c>
      <c r="N105" s="20">
        <v>60</v>
      </c>
      <c r="O105" s="9">
        <v>0.22058823529411764</v>
      </c>
      <c r="P105" s="20">
        <v>17</v>
      </c>
      <c r="Q105" s="9">
        <v>6.25E-2</v>
      </c>
    </row>
    <row r="106" spans="4:17" x14ac:dyDescent="0.25">
      <c r="D106" s="8" t="s">
        <v>556</v>
      </c>
      <c r="E106" s="20">
        <v>98</v>
      </c>
      <c r="F106" s="20">
        <v>56</v>
      </c>
      <c r="G106" s="9">
        <v>0.5714285714285714</v>
      </c>
      <c r="H106" s="20">
        <v>36</v>
      </c>
      <c r="I106" s="9">
        <v>0.6428571428571429</v>
      </c>
      <c r="J106" s="20">
        <v>0</v>
      </c>
      <c r="K106" s="9">
        <v>0</v>
      </c>
      <c r="L106" s="20">
        <v>4</v>
      </c>
      <c r="M106" s="9">
        <v>7.1428571428571425E-2</v>
      </c>
      <c r="N106" s="20">
        <v>22</v>
      </c>
      <c r="O106" s="9">
        <v>0.39285714285714285</v>
      </c>
      <c r="P106" s="20">
        <v>10</v>
      </c>
      <c r="Q106" s="9">
        <v>0.17857142857142858</v>
      </c>
    </row>
    <row r="107" spans="4:17" x14ac:dyDescent="0.25">
      <c r="D107" s="8" t="s">
        <v>557</v>
      </c>
      <c r="E107" s="20">
        <v>200</v>
      </c>
      <c r="F107" s="20">
        <v>149</v>
      </c>
      <c r="G107" s="9">
        <v>0.745</v>
      </c>
      <c r="H107" s="20">
        <v>112</v>
      </c>
      <c r="I107" s="9">
        <v>0.75167785234899331</v>
      </c>
      <c r="J107" s="20">
        <v>0</v>
      </c>
      <c r="K107" s="9">
        <v>0</v>
      </c>
      <c r="L107" s="20">
        <v>2</v>
      </c>
      <c r="M107" s="9">
        <v>1.3422818791946308E-2</v>
      </c>
      <c r="N107" s="20">
        <v>20</v>
      </c>
      <c r="O107" s="9">
        <v>0.13422818791946309</v>
      </c>
      <c r="P107" s="20">
        <v>15</v>
      </c>
      <c r="Q107" s="9">
        <v>0.10067114093959731</v>
      </c>
    </row>
    <row r="108" spans="4:17" x14ac:dyDescent="0.25">
      <c r="D108" s="7" t="s">
        <v>449</v>
      </c>
      <c r="E108" s="20">
        <v>813</v>
      </c>
      <c r="F108" s="20">
        <v>634</v>
      </c>
      <c r="G108" s="9">
        <v>0.77982779827798276</v>
      </c>
      <c r="H108" s="20">
        <v>459</v>
      </c>
      <c r="I108" s="9">
        <v>0.72397476340694011</v>
      </c>
      <c r="J108" s="20">
        <v>1</v>
      </c>
      <c r="K108" s="9">
        <v>1.5772870662460567E-3</v>
      </c>
      <c r="L108" s="20">
        <v>19</v>
      </c>
      <c r="M108" s="9">
        <v>2.996845425867508E-2</v>
      </c>
      <c r="N108" s="20">
        <v>110</v>
      </c>
      <c r="O108" s="9">
        <v>0.17350157728706625</v>
      </c>
      <c r="P108" s="20">
        <v>22</v>
      </c>
      <c r="Q108" s="9">
        <v>3.4700315457413249E-2</v>
      </c>
    </row>
    <row r="109" spans="4:17" x14ac:dyDescent="0.25">
      <c r="D109" s="8" t="s">
        <v>526</v>
      </c>
      <c r="E109" s="20">
        <v>88</v>
      </c>
      <c r="F109" s="20">
        <v>73</v>
      </c>
      <c r="G109" s="9">
        <v>0.82954545454545459</v>
      </c>
      <c r="H109" s="20">
        <v>49</v>
      </c>
      <c r="I109" s="9">
        <v>0.67123287671232879</v>
      </c>
      <c r="J109" s="20">
        <v>0</v>
      </c>
      <c r="K109" s="9">
        <v>0</v>
      </c>
      <c r="L109" s="20">
        <v>0</v>
      </c>
      <c r="M109" s="9">
        <v>0</v>
      </c>
      <c r="N109" s="20">
        <v>9</v>
      </c>
      <c r="O109" s="9">
        <v>0.12328767123287671</v>
      </c>
      <c r="P109" s="20">
        <v>5</v>
      </c>
      <c r="Q109" s="9">
        <v>6.8493150684931503E-2</v>
      </c>
    </row>
    <row r="110" spans="4:17" x14ac:dyDescent="0.25">
      <c r="D110" s="8" t="s">
        <v>450</v>
      </c>
      <c r="E110" s="20">
        <v>155</v>
      </c>
      <c r="F110" s="20">
        <v>101</v>
      </c>
      <c r="G110" s="9">
        <v>0.65161290322580645</v>
      </c>
      <c r="H110" s="20">
        <v>64</v>
      </c>
      <c r="I110" s="9">
        <v>0.63366336633663367</v>
      </c>
      <c r="J110" s="20">
        <v>0</v>
      </c>
      <c r="K110" s="9">
        <v>0</v>
      </c>
      <c r="L110" s="20">
        <v>2</v>
      </c>
      <c r="M110" s="9">
        <v>1.9801980198019802E-2</v>
      </c>
      <c r="N110" s="20">
        <v>42</v>
      </c>
      <c r="O110" s="9">
        <v>0.41584158415841582</v>
      </c>
      <c r="P110" s="20">
        <v>4</v>
      </c>
      <c r="Q110" s="9">
        <v>3.9603960396039604E-2</v>
      </c>
    </row>
    <row r="111" spans="4:17" x14ac:dyDescent="0.25">
      <c r="D111" s="8" t="s">
        <v>547</v>
      </c>
      <c r="E111" s="20">
        <v>240</v>
      </c>
      <c r="F111" s="20">
        <v>212</v>
      </c>
      <c r="G111" s="9">
        <v>0.8833333333333333</v>
      </c>
      <c r="H111" s="20">
        <v>164</v>
      </c>
      <c r="I111" s="9">
        <v>0.77358490566037741</v>
      </c>
      <c r="J111" s="20">
        <v>1</v>
      </c>
      <c r="K111" s="9">
        <v>4.7169811320754715E-3</v>
      </c>
      <c r="L111" s="20">
        <v>5</v>
      </c>
      <c r="M111" s="9">
        <v>2.358490566037736E-2</v>
      </c>
      <c r="N111" s="20">
        <v>16</v>
      </c>
      <c r="O111" s="9">
        <v>7.5471698113207544E-2</v>
      </c>
      <c r="P111" s="20">
        <v>1</v>
      </c>
      <c r="Q111" s="9">
        <v>4.7169811320754715E-3</v>
      </c>
    </row>
    <row r="112" spans="4:17" x14ac:dyDescent="0.25">
      <c r="D112" s="8" t="s">
        <v>549</v>
      </c>
      <c r="E112" s="20">
        <v>330</v>
      </c>
      <c r="F112" s="20">
        <v>248</v>
      </c>
      <c r="G112" s="9">
        <v>0.75151515151515147</v>
      </c>
      <c r="H112" s="20">
        <v>182</v>
      </c>
      <c r="I112" s="9">
        <v>0.7338709677419355</v>
      </c>
      <c r="J112" s="20">
        <v>0</v>
      </c>
      <c r="K112" s="9">
        <v>0</v>
      </c>
      <c r="L112" s="20">
        <v>12</v>
      </c>
      <c r="M112" s="9">
        <v>4.8387096774193547E-2</v>
      </c>
      <c r="N112" s="20">
        <v>43</v>
      </c>
      <c r="O112" s="9">
        <v>0.17338709677419356</v>
      </c>
      <c r="P112" s="20">
        <v>12</v>
      </c>
      <c r="Q112" s="9">
        <v>4.8387096774193547E-2</v>
      </c>
    </row>
    <row r="113" spans="4:17" x14ac:dyDescent="0.25">
      <c r="D113" s="6" t="s">
        <v>451</v>
      </c>
      <c r="E113" s="20">
        <v>5763</v>
      </c>
      <c r="F113" s="20">
        <v>4585</v>
      </c>
      <c r="G113" s="9">
        <v>0.79559257331251088</v>
      </c>
      <c r="H113" s="20">
        <v>3098</v>
      </c>
      <c r="I113" s="9">
        <v>0.67568157033805887</v>
      </c>
      <c r="J113" s="20">
        <v>0</v>
      </c>
      <c r="K113" s="9">
        <v>0</v>
      </c>
      <c r="L113" s="20">
        <v>140</v>
      </c>
      <c r="M113" s="9">
        <v>3.0534351145038167E-2</v>
      </c>
      <c r="N113" s="20">
        <v>380</v>
      </c>
      <c r="O113" s="9">
        <v>8.2878953107960743E-2</v>
      </c>
      <c r="P113" s="20">
        <v>384</v>
      </c>
      <c r="Q113" s="9">
        <v>8.3751363140676119E-2</v>
      </c>
    </row>
    <row r="114" spans="4:17" x14ac:dyDescent="0.25">
      <c r="D114" s="7" t="s">
        <v>561</v>
      </c>
      <c r="E114" s="20">
        <v>1388</v>
      </c>
      <c r="F114" s="20">
        <v>1102</v>
      </c>
      <c r="G114" s="9">
        <v>0.79394812680115279</v>
      </c>
      <c r="H114" s="20">
        <v>754</v>
      </c>
      <c r="I114" s="9">
        <v>0.68421052631578949</v>
      </c>
      <c r="J114" s="20">
        <v>0</v>
      </c>
      <c r="K114" s="9">
        <v>0</v>
      </c>
      <c r="L114" s="20">
        <v>49</v>
      </c>
      <c r="M114" s="9">
        <v>4.4464609800362979E-2</v>
      </c>
      <c r="N114" s="20">
        <v>86</v>
      </c>
      <c r="O114" s="9">
        <v>7.8039927404718698E-2</v>
      </c>
      <c r="P114" s="20">
        <v>78</v>
      </c>
      <c r="Q114" s="9">
        <v>7.0780399274047182E-2</v>
      </c>
    </row>
    <row r="115" spans="4:17" x14ac:dyDescent="0.25">
      <c r="D115" s="8" t="s">
        <v>562</v>
      </c>
      <c r="E115" s="20">
        <v>92</v>
      </c>
      <c r="F115" s="20">
        <v>80</v>
      </c>
      <c r="G115" s="9">
        <v>0.86956521739130432</v>
      </c>
      <c r="H115" s="20">
        <v>60</v>
      </c>
      <c r="I115" s="9">
        <v>0.75</v>
      </c>
      <c r="J115" s="20">
        <v>0</v>
      </c>
      <c r="K115" s="9">
        <v>0</v>
      </c>
      <c r="L115" s="20">
        <v>2</v>
      </c>
      <c r="M115" s="9">
        <v>2.5000000000000001E-2</v>
      </c>
      <c r="N115" s="20">
        <v>7</v>
      </c>
      <c r="O115" s="9">
        <v>8.7499999999999994E-2</v>
      </c>
      <c r="P115" s="20">
        <v>1</v>
      </c>
      <c r="Q115" s="9">
        <v>1.2500000000000001E-2</v>
      </c>
    </row>
    <row r="116" spans="4:17" x14ac:dyDescent="0.25">
      <c r="D116" s="8" t="s">
        <v>563</v>
      </c>
      <c r="E116" s="20">
        <v>84</v>
      </c>
      <c r="F116" s="20">
        <v>57</v>
      </c>
      <c r="G116" s="9">
        <v>0.6785714285714286</v>
      </c>
      <c r="H116" s="20">
        <v>42</v>
      </c>
      <c r="I116" s="9">
        <v>0.73684210526315785</v>
      </c>
      <c r="J116" s="20">
        <v>0</v>
      </c>
      <c r="K116" s="9">
        <v>0</v>
      </c>
      <c r="L116" s="20">
        <v>0</v>
      </c>
      <c r="M116" s="9">
        <v>0</v>
      </c>
      <c r="N116" s="20">
        <v>0</v>
      </c>
      <c r="O116" s="9">
        <v>0</v>
      </c>
      <c r="P116" s="20">
        <v>18</v>
      </c>
      <c r="Q116" s="9">
        <v>0.31578947368421051</v>
      </c>
    </row>
    <row r="117" spans="4:17" x14ac:dyDescent="0.25">
      <c r="D117" s="8" t="s">
        <v>565</v>
      </c>
      <c r="E117" s="20">
        <v>226</v>
      </c>
      <c r="F117" s="20">
        <v>183</v>
      </c>
      <c r="G117" s="9">
        <v>0.80973451327433632</v>
      </c>
      <c r="H117" s="20">
        <v>124</v>
      </c>
      <c r="I117" s="9">
        <v>0.67759562841530052</v>
      </c>
      <c r="J117" s="20">
        <v>0</v>
      </c>
      <c r="K117" s="9">
        <v>0</v>
      </c>
      <c r="L117" s="20">
        <v>10</v>
      </c>
      <c r="M117" s="9">
        <v>5.4644808743169397E-2</v>
      </c>
      <c r="N117" s="20">
        <v>15</v>
      </c>
      <c r="O117" s="9">
        <v>8.1967213114754092E-2</v>
      </c>
      <c r="P117" s="20">
        <v>5</v>
      </c>
      <c r="Q117" s="9">
        <v>2.7322404371584699E-2</v>
      </c>
    </row>
    <row r="118" spans="4:17" x14ac:dyDescent="0.25">
      <c r="D118" s="8" t="s">
        <v>572</v>
      </c>
      <c r="E118" s="20">
        <v>106</v>
      </c>
      <c r="F118" s="20">
        <v>81</v>
      </c>
      <c r="G118" s="9">
        <v>0.76415094339622647</v>
      </c>
      <c r="H118" s="20">
        <v>61</v>
      </c>
      <c r="I118" s="9">
        <v>0.75308641975308643</v>
      </c>
      <c r="J118" s="20">
        <v>0</v>
      </c>
      <c r="K118" s="9">
        <v>0</v>
      </c>
      <c r="L118" s="20">
        <v>2</v>
      </c>
      <c r="M118" s="9">
        <v>2.4691358024691357E-2</v>
      </c>
      <c r="N118" s="20">
        <v>8</v>
      </c>
      <c r="O118" s="9">
        <v>9.8765432098765427E-2</v>
      </c>
      <c r="P118" s="20">
        <v>7</v>
      </c>
      <c r="Q118" s="9">
        <v>8.6419753086419748E-2</v>
      </c>
    </row>
    <row r="119" spans="4:17" x14ac:dyDescent="0.25">
      <c r="D119" s="8" t="s">
        <v>581</v>
      </c>
      <c r="E119" s="20">
        <v>149</v>
      </c>
      <c r="F119" s="20">
        <v>108</v>
      </c>
      <c r="G119" s="9">
        <v>0.72483221476510062</v>
      </c>
      <c r="H119" s="20">
        <v>71</v>
      </c>
      <c r="I119" s="9">
        <v>0.65740740740740744</v>
      </c>
      <c r="J119" s="20">
        <v>0</v>
      </c>
      <c r="K119" s="9">
        <v>0</v>
      </c>
      <c r="L119" s="20">
        <v>4</v>
      </c>
      <c r="M119" s="9">
        <v>3.7037037037037035E-2</v>
      </c>
      <c r="N119" s="20">
        <v>12</v>
      </c>
      <c r="O119" s="9">
        <v>0.1111111111111111</v>
      </c>
      <c r="P119" s="20">
        <v>20</v>
      </c>
      <c r="Q119" s="9">
        <v>0.18518518518518517</v>
      </c>
    </row>
    <row r="120" spans="4:17" x14ac:dyDescent="0.25">
      <c r="D120" s="8" t="s">
        <v>582</v>
      </c>
      <c r="E120" s="20">
        <v>161</v>
      </c>
      <c r="F120" s="20">
        <v>128</v>
      </c>
      <c r="G120" s="9">
        <v>0.79503105590062106</v>
      </c>
      <c r="H120" s="20">
        <v>90</v>
      </c>
      <c r="I120" s="9">
        <v>0.703125</v>
      </c>
      <c r="J120" s="20">
        <v>0</v>
      </c>
      <c r="K120" s="9">
        <v>0</v>
      </c>
      <c r="L120" s="20">
        <v>11</v>
      </c>
      <c r="M120" s="9">
        <v>8.59375E-2</v>
      </c>
      <c r="N120" s="20">
        <v>2</v>
      </c>
      <c r="O120" s="9">
        <v>1.5625E-2</v>
      </c>
      <c r="P120" s="20">
        <v>10</v>
      </c>
      <c r="Q120" s="9">
        <v>7.8125E-2</v>
      </c>
    </row>
    <row r="121" spans="4:17" x14ac:dyDescent="0.25">
      <c r="D121" s="8" t="s">
        <v>719</v>
      </c>
      <c r="E121" s="20">
        <v>340</v>
      </c>
      <c r="F121" s="20">
        <v>275</v>
      </c>
      <c r="G121" s="9">
        <v>0.80882352941176472</v>
      </c>
      <c r="H121" s="20">
        <v>186</v>
      </c>
      <c r="I121" s="9">
        <v>0.67636363636363639</v>
      </c>
      <c r="J121" s="20">
        <v>0</v>
      </c>
      <c r="K121" s="9">
        <v>0</v>
      </c>
      <c r="L121" s="20">
        <v>16</v>
      </c>
      <c r="M121" s="9">
        <v>5.8181818181818182E-2</v>
      </c>
      <c r="N121" s="20">
        <v>27</v>
      </c>
      <c r="O121" s="9">
        <v>9.8181818181818176E-2</v>
      </c>
      <c r="P121" s="20">
        <v>9</v>
      </c>
      <c r="Q121" s="9">
        <v>3.272727272727273E-2</v>
      </c>
    </row>
    <row r="122" spans="4:17" x14ac:dyDescent="0.25">
      <c r="D122" s="8" t="s">
        <v>586</v>
      </c>
      <c r="E122" s="20">
        <v>230</v>
      </c>
      <c r="F122" s="20">
        <v>190</v>
      </c>
      <c r="G122" s="9">
        <v>0.82608695652173914</v>
      </c>
      <c r="H122" s="20">
        <v>120</v>
      </c>
      <c r="I122" s="9">
        <v>0.63157894736842102</v>
      </c>
      <c r="J122" s="20">
        <v>0</v>
      </c>
      <c r="K122" s="9">
        <v>0</v>
      </c>
      <c r="L122" s="20">
        <v>4</v>
      </c>
      <c r="M122" s="9">
        <v>2.1052631578947368E-2</v>
      </c>
      <c r="N122" s="20">
        <v>15</v>
      </c>
      <c r="O122" s="9">
        <v>7.8947368421052627E-2</v>
      </c>
      <c r="P122" s="20">
        <v>8</v>
      </c>
      <c r="Q122" s="9">
        <v>4.2105263157894736E-2</v>
      </c>
    </row>
    <row r="123" spans="4:17" x14ac:dyDescent="0.25">
      <c r="D123" s="7" t="s">
        <v>576</v>
      </c>
      <c r="E123" s="20">
        <v>731</v>
      </c>
      <c r="F123" s="20">
        <v>597</v>
      </c>
      <c r="G123" s="9">
        <v>0.8166894664842681</v>
      </c>
      <c r="H123" s="20">
        <v>414</v>
      </c>
      <c r="I123" s="9">
        <v>0.69346733668341709</v>
      </c>
      <c r="J123" s="20">
        <v>0</v>
      </c>
      <c r="K123" s="9">
        <v>0</v>
      </c>
      <c r="L123" s="20">
        <v>10</v>
      </c>
      <c r="M123" s="9">
        <v>1.675041876046901E-2</v>
      </c>
      <c r="N123" s="20">
        <v>60</v>
      </c>
      <c r="O123" s="9">
        <v>0.10050251256281408</v>
      </c>
      <c r="P123" s="20">
        <v>30</v>
      </c>
      <c r="Q123" s="9">
        <v>5.0251256281407038E-2</v>
      </c>
    </row>
    <row r="124" spans="4:17" x14ac:dyDescent="0.25">
      <c r="D124" s="8" t="s">
        <v>577</v>
      </c>
      <c r="E124" s="20">
        <v>321</v>
      </c>
      <c r="F124" s="20">
        <v>246</v>
      </c>
      <c r="G124" s="9">
        <v>0.76635514018691586</v>
      </c>
      <c r="H124" s="20">
        <v>168</v>
      </c>
      <c r="I124" s="9">
        <v>0.68292682926829273</v>
      </c>
      <c r="J124" s="20">
        <v>0</v>
      </c>
      <c r="K124" s="9">
        <v>0</v>
      </c>
      <c r="L124" s="20">
        <v>5</v>
      </c>
      <c r="M124" s="9">
        <v>2.032520325203252E-2</v>
      </c>
      <c r="N124" s="20">
        <v>36</v>
      </c>
      <c r="O124" s="9">
        <v>0.14634146341463414</v>
      </c>
      <c r="P124" s="20">
        <v>14</v>
      </c>
      <c r="Q124" s="9">
        <v>5.6910569105691054E-2</v>
      </c>
    </row>
    <row r="125" spans="4:17" x14ac:dyDescent="0.25">
      <c r="D125" s="8" t="s">
        <v>587</v>
      </c>
      <c r="E125" s="20">
        <v>161</v>
      </c>
      <c r="F125" s="20">
        <v>132</v>
      </c>
      <c r="G125" s="9">
        <v>0.81987577639751552</v>
      </c>
      <c r="H125" s="20">
        <v>89</v>
      </c>
      <c r="I125" s="9">
        <v>0.6742424242424242</v>
      </c>
      <c r="J125" s="20">
        <v>0</v>
      </c>
      <c r="K125" s="9">
        <v>0</v>
      </c>
      <c r="L125" s="20">
        <v>2</v>
      </c>
      <c r="M125" s="9">
        <v>1.5151515151515152E-2</v>
      </c>
      <c r="N125" s="20">
        <v>6</v>
      </c>
      <c r="O125" s="9">
        <v>4.5454545454545456E-2</v>
      </c>
      <c r="P125" s="20">
        <v>13</v>
      </c>
      <c r="Q125" s="9">
        <v>9.8484848484848481E-2</v>
      </c>
    </row>
    <row r="126" spans="4:17" x14ac:dyDescent="0.25">
      <c r="D126" s="8" t="s">
        <v>593</v>
      </c>
      <c r="E126" s="20">
        <v>249</v>
      </c>
      <c r="F126" s="20">
        <v>219</v>
      </c>
      <c r="G126" s="9">
        <v>0.87951807228915657</v>
      </c>
      <c r="H126" s="20">
        <v>157</v>
      </c>
      <c r="I126" s="9">
        <v>0.71689497716894979</v>
      </c>
      <c r="J126" s="20">
        <v>0</v>
      </c>
      <c r="K126" s="9">
        <v>0</v>
      </c>
      <c r="L126" s="20">
        <v>3</v>
      </c>
      <c r="M126" s="9">
        <v>1.3698630136986301E-2</v>
      </c>
      <c r="N126" s="20">
        <v>18</v>
      </c>
      <c r="O126" s="9">
        <v>8.2191780821917804E-2</v>
      </c>
      <c r="P126" s="20">
        <v>3</v>
      </c>
      <c r="Q126" s="9">
        <v>1.3698630136986301E-2</v>
      </c>
    </row>
    <row r="127" spans="4:17" x14ac:dyDescent="0.25">
      <c r="D127" s="7" t="s">
        <v>452</v>
      </c>
      <c r="E127" s="20">
        <v>1657</v>
      </c>
      <c r="F127" s="20">
        <v>1235</v>
      </c>
      <c r="G127" s="9">
        <v>0.74532287266143638</v>
      </c>
      <c r="H127" s="20">
        <v>783</v>
      </c>
      <c r="I127" s="9">
        <v>0.63400809716599194</v>
      </c>
      <c r="J127" s="20">
        <v>0</v>
      </c>
      <c r="K127" s="9">
        <v>0</v>
      </c>
      <c r="L127" s="20">
        <v>15</v>
      </c>
      <c r="M127" s="9">
        <v>1.2145748987854251E-2</v>
      </c>
      <c r="N127" s="20">
        <v>170</v>
      </c>
      <c r="O127" s="9">
        <v>0.13765182186234817</v>
      </c>
      <c r="P127" s="20">
        <v>148</v>
      </c>
      <c r="Q127" s="9">
        <v>0.11983805668016194</v>
      </c>
    </row>
    <row r="128" spans="4:17" x14ac:dyDescent="0.25">
      <c r="D128" s="8" t="s">
        <v>558</v>
      </c>
      <c r="E128" s="20">
        <v>68</v>
      </c>
      <c r="F128" s="20">
        <v>47</v>
      </c>
      <c r="G128" s="9">
        <v>0.69117647058823528</v>
      </c>
      <c r="H128" s="20">
        <v>28</v>
      </c>
      <c r="I128" s="9">
        <v>0.5957446808510638</v>
      </c>
      <c r="J128" s="20">
        <v>0</v>
      </c>
      <c r="K128" s="9">
        <v>0</v>
      </c>
      <c r="L128" s="20">
        <v>0</v>
      </c>
      <c r="M128" s="9">
        <v>0</v>
      </c>
      <c r="N128" s="20">
        <v>7</v>
      </c>
      <c r="O128" s="9">
        <v>0.14893617021276595</v>
      </c>
      <c r="P128" s="20">
        <v>10</v>
      </c>
      <c r="Q128" s="9">
        <v>0.21276595744680851</v>
      </c>
    </row>
    <row r="129" spans="4:17" x14ac:dyDescent="0.25">
      <c r="D129" s="8" t="s">
        <v>564</v>
      </c>
      <c r="E129" s="20">
        <v>129</v>
      </c>
      <c r="F129" s="20">
        <v>96</v>
      </c>
      <c r="G129" s="9">
        <v>0.7441860465116279</v>
      </c>
      <c r="H129" s="20">
        <v>64</v>
      </c>
      <c r="I129" s="9">
        <v>0.66666666666666663</v>
      </c>
      <c r="J129" s="20">
        <v>0</v>
      </c>
      <c r="K129" s="9">
        <v>0</v>
      </c>
      <c r="L129" s="20">
        <v>2</v>
      </c>
      <c r="M129" s="9">
        <v>2.0833333333333332E-2</v>
      </c>
      <c r="N129" s="20">
        <v>18</v>
      </c>
      <c r="O129" s="9">
        <v>0.1875</v>
      </c>
      <c r="P129" s="20">
        <v>5</v>
      </c>
      <c r="Q129" s="9">
        <v>5.2083333333333336E-2</v>
      </c>
    </row>
    <row r="130" spans="4:17" x14ac:dyDescent="0.25">
      <c r="D130" s="8" t="s">
        <v>566</v>
      </c>
      <c r="E130" s="20">
        <v>77</v>
      </c>
      <c r="F130" s="20">
        <v>55</v>
      </c>
      <c r="G130" s="9">
        <v>0.7142857142857143</v>
      </c>
      <c r="H130" s="20">
        <v>35</v>
      </c>
      <c r="I130" s="9">
        <v>0.63636363636363635</v>
      </c>
      <c r="J130" s="20">
        <v>0</v>
      </c>
      <c r="K130" s="9">
        <v>0</v>
      </c>
      <c r="L130" s="20">
        <v>0</v>
      </c>
      <c r="M130" s="9">
        <v>0</v>
      </c>
      <c r="N130" s="20">
        <v>15</v>
      </c>
      <c r="O130" s="9">
        <v>0.27272727272727271</v>
      </c>
      <c r="P130" s="20">
        <v>3</v>
      </c>
      <c r="Q130" s="9">
        <v>5.4545454545454543E-2</v>
      </c>
    </row>
    <row r="131" spans="4:17" x14ac:dyDescent="0.25">
      <c r="D131" s="8" t="s">
        <v>453</v>
      </c>
      <c r="E131" s="20">
        <v>141</v>
      </c>
      <c r="F131" s="20">
        <v>103</v>
      </c>
      <c r="G131" s="9">
        <v>0.73049645390070927</v>
      </c>
      <c r="H131" s="20">
        <v>61</v>
      </c>
      <c r="I131" s="9">
        <v>0.59223300970873782</v>
      </c>
      <c r="J131" s="20">
        <v>0</v>
      </c>
      <c r="K131" s="9">
        <v>0</v>
      </c>
      <c r="L131" s="20">
        <v>0</v>
      </c>
      <c r="M131" s="9">
        <v>0</v>
      </c>
      <c r="N131" s="20">
        <v>15</v>
      </c>
      <c r="O131" s="9">
        <v>0.14563106796116504</v>
      </c>
      <c r="P131" s="20">
        <v>18</v>
      </c>
      <c r="Q131" s="9">
        <v>0.17475728155339806</v>
      </c>
    </row>
    <row r="132" spans="4:17" x14ac:dyDescent="0.25">
      <c r="D132" s="8" t="s">
        <v>568</v>
      </c>
      <c r="E132" s="20">
        <v>39</v>
      </c>
      <c r="F132" s="20">
        <v>31</v>
      </c>
      <c r="G132" s="9">
        <v>0.79487179487179482</v>
      </c>
      <c r="H132" s="20">
        <v>22</v>
      </c>
      <c r="I132" s="9">
        <v>0.70967741935483875</v>
      </c>
      <c r="J132" s="20">
        <v>0</v>
      </c>
      <c r="K132" s="9">
        <v>0</v>
      </c>
      <c r="L132" s="20">
        <v>2</v>
      </c>
      <c r="M132" s="9">
        <v>6.4516129032258063E-2</v>
      </c>
      <c r="N132" s="20">
        <v>3</v>
      </c>
      <c r="O132" s="9">
        <v>9.6774193548387094E-2</v>
      </c>
      <c r="P132" s="20">
        <v>1</v>
      </c>
      <c r="Q132" s="9">
        <v>3.2258064516129031E-2</v>
      </c>
    </row>
    <row r="133" spans="4:17" x14ac:dyDescent="0.25">
      <c r="D133" s="8" t="s">
        <v>571</v>
      </c>
      <c r="E133" s="20">
        <v>133</v>
      </c>
      <c r="F133" s="20">
        <v>97</v>
      </c>
      <c r="G133" s="9">
        <v>0.72932330827067671</v>
      </c>
      <c r="H133" s="20">
        <v>56</v>
      </c>
      <c r="I133" s="9">
        <v>0.57731958762886593</v>
      </c>
      <c r="J133" s="20">
        <v>0</v>
      </c>
      <c r="K133" s="9">
        <v>0</v>
      </c>
      <c r="L133" s="20">
        <v>0</v>
      </c>
      <c r="M133" s="9">
        <v>0</v>
      </c>
      <c r="N133" s="20">
        <v>14</v>
      </c>
      <c r="O133" s="9">
        <v>0.14432989690721648</v>
      </c>
      <c r="P133" s="20">
        <v>19</v>
      </c>
      <c r="Q133" s="9">
        <v>0.19587628865979381</v>
      </c>
    </row>
    <row r="134" spans="4:17" x14ac:dyDescent="0.25">
      <c r="D134" s="8" t="s">
        <v>573</v>
      </c>
      <c r="E134" s="20">
        <v>67</v>
      </c>
      <c r="F134" s="20">
        <v>43</v>
      </c>
      <c r="G134" s="9">
        <v>0.64179104477611937</v>
      </c>
      <c r="H134" s="20">
        <v>26</v>
      </c>
      <c r="I134" s="9">
        <v>0.60465116279069764</v>
      </c>
      <c r="J134" s="20">
        <v>0</v>
      </c>
      <c r="K134" s="9">
        <v>0</v>
      </c>
      <c r="L134" s="20">
        <v>0</v>
      </c>
      <c r="M134" s="9">
        <v>0</v>
      </c>
      <c r="N134" s="20">
        <v>9</v>
      </c>
      <c r="O134" s="9">
        <v>0.20930232558139536</v>
      </c>
      <c r="P134" s="20">
        <v>9</v>
      </c>
      <c r="Q134" s="9">
        <v>0.20930232558139536</v>
      </c>
    </row>
    <row r="135" spans="4:17" x14ac:dyDescent="0.25">
      <c r="D135" s="8" t="s">
        <v>456</v>
      </c>
      <c r="E135" s="20">
        <v>214</v>
      </c>
      <c r="F135" s="20">
        <v>162</v>
      </c>
      <c r="G135" s="9">
        <v>0.7570093457943925</v>
      </c>
      <c r="H135" s="20">
        <v>110</v>
      </c>
      <c r="I135" s="9">
        <v>0.67901234567901236</v>
      </c>
      <c r="J135" s="20">
        <v>0</v>
      </c>
      <c r="K135" s="9">
        <v>0</v>
      </c>
      <c r="L135" s="20">
        <v>3</v>
      </c>
      <c r="M135" s="9">
        <v>1.8518518518518517E-2</v>
      </c>
      <c r="N135" s="20">
        <v>17</v>
      </c>
      <c r="O135" s="9">
        <v>0.10493827160493827</v>
      </c>
      <c r="P135" s="20">
        <v>18</v>
      </c>
      <c r="Q135" s="9">
        <v>0.1111111111111111</v>
      </c>
    </row>
    <row r="136" spans="4:17" x14ac:dyDescent="0.25">
      <c r="D136" s="8" t="s">
        <v>574</v>
      </c>
      <c r="E136" s="20">
        <v>250</v>
      </c>
      <c r="F136" s="20">
        <v>193</v>
      </c>
      <c r="G136" s="9">
        <v>0.77200000000000002</v>
      </c>
      <c r="H136" s="20">
        <v>131</v>
      </c>
      <c r="I136" s="9">
        <v>0.67875647668393779</v>
      </c>
      <c r="J136" s="20">
        <v>0</v>
      </c>
      <c r="K136" s="9">
        <v>0</v>
      </c>
      <c r="L136" s="20">
        <v>3</v>
      </c>
      <c r="M136" s="9">
        <v>1.5544041450777202E-2</v>
      </c>
      <c r="N136" s="20">
        <v>31</v>
      </c>
      <c r="O136" s="9">
        <v>0.16062176165803108</v>
      </c>
      <c r="P136" s="20">
        <v>11</v>
      </c>
      <c r="Q136" s="9">
        <v>5.6994818652849742E-2</v>
      </c>
    </row>
    <row r="137" spans="4:17" x14ac:dyDescent="0.25">
      <c r="D137" s="8" t="s">
        <v>578</v>
      </c>
      <c r="E137" s="20">
        <v>50</v>
      </c>
      <c r="F137" s="20">
        <v>37</v>
      </c>
      <c r="G137" s="9">
        <v>0.74</v>
      </c>
      <c r="H137" s="20">
        <v>25</v>
      </c>
      <c r="I137" s="9">
        <v>0.67567567567567566</v>
      </c>
      <c r="J137" s="20">
        <v>0</v>
      </c>
      <c r="K137" s="9">
        <v>0</v>
      </c>
      <c r="L137" s="20">
        <v>1</v>
      </c>
      <c r="M137" s="9">
        <v>2.7027027027027029E-2</v>
      </c>
      <c r="N137" s="20">
        <v>7</v>
      </c>
      <c r="O137" s="9">
        <v>0.1891891891891892</v>
      </c>
      <c r="P137" s="20">
        <v>0</v>
      </c>
      <c r="Q137" s="9">
        <v>0</v>
      </c>
    </row>
    <row r="138" spans="4:17" x14ac:dyDescent="0.25">
      <c r="D138" s="8" t="s">
        <v>579</v>
      </c>
      <c r="E138" s="20">
        <v>150</v>
      </c>
      <c r="F138" s="20">
        <v>114</v>
      </c>
      <c r="G138" s="9">
        <v>0.76</v>
      </c>
      <c r="H138" s="20">
        <v>69</v>
      </c>
      <c r="I138" s="9">
        <v>0.60526315789473684</v>
      </c>
      <c r="J138" s="20">
        <v>0</v>
      </c>
      <c r="K138" s="9">
        <v>0</v>
      </c>
      <c r="L138" s="20">
        <v>1</v>
      </c>
      <c r="M138" s="9">
        <v>8.771929824561403E-3</v>
      </c>
      <c r="N138" s="20">
        <v>2</v>
      </c>
      <c r="O138" s="9">
        <v>1.7543859649122806E-2</v>
      </c>
      <c r="P138" s="20">
        <v>30</v>
      </c>
      <c r="Q138" s="9">
        <v>0.26315789473684209</v>
      </c>
    </row>
    <row r="139" spans="4:17" x14ac:dyDescent="0.25">
      <c r="D139" s="8" t="s">
        <v>457</v>
      </c>
      <c r="E139" s="20">
        <v>66</v>
      </c>
      <c r="F139" s="20">
        <v>48</v>
      </c>
      <c r="G139" s="9">
        <v>0.72727272727272729</v>
      </c>
      <c r="H139" s="20">
        <v>23</v>
      </c>
      <c r="I139" s="9">
        <v>0.47916666666666669</v>
      </c>
      <c r="J139" s="20">
        <v>0</v>
      </c>
      <c r="K139" s="9">
        <v>0</v>
      </c>
      <c r="L139" s="20">
        <v>1</v>
      </c>
      <c r="M139" s="9">
        <v>2.0833333333333332E-2</v>
      </c>
      <c r="N139" s="20">
        <v>6</v>
      </c>
      <c r="O139" s="9">
        <v>0.125</v>
      </c>
      <c r="P139" s="20">
        <v>5</v>
      </c>
      <c r="Q139" s="9">
        <v>0.10416666666666667</v>
      </c>
    </row>
    <row r="140" spans="4:17" x14ac:dyDescent="0.25">
      <c r="D140" s="8" t="s">
        <v>585</v>
      </c>
      <c r="E140" s="20">
        <v>201</v>
      </c>
      <c r="F140" s="20">
        <v>161</v>
      </c>
      <c r="G140" s="9">
        <v>0.80099502487562191</v>
      </c>
      <c r="H140" s="20">
        <v>107</v>
      </c>
      <c r="I140" s="9">
        <v>0.6645962732919255</v>
      </c>
      <c r="J140" s="20">
        <v>0</v>
      </c>
      <c r="K140" s="9">
        <v>0</v>
      </c>
      <c r="L140" s="20">
        <v>2</v>
      </c>
      <c r="M140" s="9">
        <v>1.2422360248447204E-2</v>
      </c>
      <c r="N140" s="20">
        <v>22</v>
      </c>
      <c r="O140" s="9">
        <v>0.13664596273291926</v>
      </c>
      <c r="P140" s="20">
        <v>6</v>
      </c>
      <c r="Q140" s="9">
        <v>3.7267080745341616E-2</v>
      </c>
    </row>
    <row r="141" spans="4:17" x14ac:dyDescent="0.25">
      <c r="D141" s="8" t="s">
        <v>588</v>
      </c>
      <c r="E141" s="20">
        <v>72</v>
      </c>
      <c r="F141" s="20">
        <v>48</v>
      </c>
      <c r="G141" s="9">
        <v>0.66666666666666663</v>
      </c>
      <c r="H141" s="20">
        <v>26</v>
      </c>
      <c r="I141" s="9">
        <v>0.54166666666666663</v>
      </c>
      <c r="J141" s="20">
        <v>0</v>
      </c>
      <c r="K141" s="9">
        <v>0</v>
      </c>
      <c r="L141" s="20">
        <v>0</v>
      </c>
      <c r="M141" s="9">
        <v>0</v>
      </c>
      <c r="N141" s="20">
        <v>4</v>
      </c>
      <c r="O141" s="9">
        <v>8.3333333333333329E-2</v>
      </c>
      <c r="P141" s="20">
        <v>13</v>
      </c>
      <c r="Q141" s="9">
        <v>0.27083333333333331</v>
      </c>
    </row>
    <row r="142" spans="4:17" x14ac:dyDescent="0.25">
      <c r="D142" s="7" t="s">
        <v>454</v>
      </c>
      <c r="E142" s="20">
        <v>1987</v>
      </c>
      <c r="F142" s="20">
        <v>1651</v>
      </c>
      <c r="G142" s="9">
        <v>0.83090085556114746</v>
      </c>
      <c r="H142" s="20">
        <v>1147</v>
      </c>
      <c r="I142" s="9">
        <v>0.6947304663840097</v>
      </c>
      <c r="J142" s="20">
        <v>0</v>
      </c>
      <c r="K142" s="9">
        <v>0</v>
      </c>
      <c r="L142" s="20">
        <v>66</v>
      </c>
      <c r="M142" s="9">
        <v>3.9975772259236826E-2</v>
      </c>
      <c r="N142" s="20">
        <v>64</v>
      </c>
      <c r="O142" s="9">
        <v>3.8764385221078133E-2</v>
      </c>
      <c r="P142" s="20">
        <v>128</v>
      </c>
      <c r="Q142" s="9">
        <v>7.7528770442156267E-2</v>
      </c>
    </row>
    <row r="143" spans="4:17" x14ac:dyDescent="0.25">
      <c r="D143" s="8" t="s">
        <v>559</v>
      </c>
      <c r="E143" s="20">
        <v>99</v>
      </c>
      <c r="F143" s="20">
        <v>83</v>
      </c>
      <c r="G143" s="9">
        <v>0.83838383838383834</v>
      </c>
      <c r="H143" s="20">
        <v>64</v>
      </c>
      <c r="I143" s="9">
        <v>0.77108433734939763</v>
      </c>
      <c r="J143" s="20">
        <v>0</v>
      </c>
      <c r="K143" s="9">
        <v>0</v>
      </c>
      <c r="L143" s="20">
        <v>3</v>
      </c>
      <c r="M143" s="9">
        <v>3.614457831325301E-2</v>
      </c>
      <c r="N143" s="20">
        <v>2</v>
      </c>
      <c r="O143" s="9">
        <v>2.4096385542168676E-2</v>
      </c>
      <c r="P143" s="20">
        <v>4</v>
      </c>
      <c r="Q143" s="9">
        <v>4.8192771084337352E-2</v>
      </c>
    </row>
    <row r="144" spans="4:17" x14ac:dyDescent="0.25">
      <c r="D144" s="8" t="s">
        <v>560</v>
      </c>
      <c r="E144" s="20">
        <v>91</v>
      </c>
      <c r="F144" s="20">
        <v>74</v>
      </c>
      <c r="G144" s="9">
        <v>0.81318681318681318</v>
      </c>
      <c r="H144" s="20">
        <v>45</v>
      </c>
      <c r="I144" s="9">
        <v>0.60810810810810811</v>
      </c>
      <c r="J144" s="20">
        <v>0</v>
      </c>
      <c r="K144" s="9">
        <v>0</v>
      </c>
      <c r="L144" s="20">
        <v>3</v>
      </c>
      <c r="M144" s="9">
        <v>4.0540540540540543E-2</v>
      </c>
      <c r="N144" s="20">
        <v>6</v>
      </c>
      <c r="O144" s="9">
        <v>8.1081081081081086E-2</v>
      </c>
      <c r="P144" s="20">
        <v>4</v>
      </c>
      <c r="Q144" s="9">
        <v>5.4054054054054057E-2</v>
      </c>
    </row>
    <row r="145" spans="4:17" x14ac:dyDescent="0.25">
      <c r="D145" s="8" t="s">
        <v>567</v>
      </c>
      <c r="E145" s="20">
        <v>283</v>
      </c>
      <c r="F145" s="20">
        <v>252</v>
      </c>
      <c r="G145" s="9">
        <v>0.89045936395759717</v>
      </c>
      <c r="H145" s="20">
        <v>193</v>
      </c>
      <c r="I145" s="9">
        <v>0.76587301587301593</v>
      </c>
      <c r="J145" s="20">
        <v>0</v>
      </c>
      <c r="K145" s="9">
        <v>0</v>
      </c>
      <c r="L145" s="20">
        <v>6</v>
      </c>
      <c r="M145" s="9">
        <v>2.3809523809523808E-2</v>
      </c>
      <c r="N145" s="20">
        <v>5</v>
      </c>
      <c r="O145" s="9">
        <v>1.984126984126984E-2</v>
      </c>
      <c r="P145" s="20">
        <v>12</v>
      </c>
      <c r="Q145" s="9">
        <v>4.7619047619047616E-2</v>
      </c>
    </row>
    <row r="146" spans="4:17" x14ac:dyDescent="0.25">
      <c r="D146" s="8" t="s">
        <v>569</v>
      </c>
      <c r="E146" s="20">
        <v>125</v>
      </c>
      <c r="F146" s="20">
        <v>111</v>
      </c>
      <c r="G146" s="9">
        <v>0.88800000000000001</v>
      </c>
      <c r="H146" s="20">
        <v>84</v>
      </c>
      <c r="I146" s="9">
        <v>0.7567567567567568</v>
      </c>
      <c r="J146" s="20">
        <v>0</v>
      </c>
      <c r="K146" s="9">
        <v>0</v>
      </c>
      <c r="L146" s="20">
        <v>3</v>
      </c>
      <c r="M146" s="9">
        <v>2.7027027027027029E-2</v>
      </c>
      <c r="N146" s="20">
        <v>1</v>
      </c>
      <c r="O146" s="9">
        <v>9.0090090090090089E-3</v>
      </c>
      <c r="P146" s="20">
        <v>7</v>
      </c>
      <c r="Q146" s="9">
        <v>6.3063063063063057E-2</v>
      </c>
    </row>
    <row r="147" spans="4:17" x14ac:dyDescent="0.25">
      <c r="D147" s="8" t="s">
        <v>570</v>
      </c>
      <c r="E147" s="20">
        <v>40</v>
      </c>
      <c r="F147" s="20">
        <v>26</v>
      </c>
      <c r="G147" s="9">
        <v>0.65</v>
      </c>
      <c r="H147" s="20">
        <v>17</v>
      </c>
      <c r="I147" s="9">
        <v>0.65384615384615385</v>
      </c>
      <c r="J147" s="20">
        <v>0</v>
      </c>
      <c r="K147" s="9">
        <v>0</v>
      </c>
      <c r="L147" s="20">
        <v>2</v>
      </c>
      <c r="M147" s="9">
        <v>7.6923076923076927E-2</v>
      </c>
      <c r="N147" s="20">
        <v>5</v>
      </c>
      <c r="O147" s="9">
        <v>0.19230769230769232</v>
      </c>
      <c r="P147" s="20">
        <v>2</v>
      </c>
      <c r="Q147" s="9">
        <v>7.6923076923076927E-2</v>
      </c>
    </row>
    <row r="148" spans="4:17" x14ac:dyDescent="0.25">
      <c r="D148" s="8" t="s">
        <v>455</v>
      </c>
      <c r="E148" s="20">
        <v>190</v>
      </c>
      <c r="F148" s="20">
        <v>163</v>
      </c>
      <c r="G148" s="9">
        <v>0.85789473684210527</v>
      </c>
      <c r="H148" s="20">
        <v>108</v>
      </c>
      <c r="I148" s="9">
        <v>0.66257668711656437</v>
      </c>
      <c r="J148" s="20">
        <v>0</v>
      </c>
      <c r="K148" s="9">
        <v>0</v>
      </c>
      <c r="L148" s="20">
        <v>6</v>
      </c>
      <c r="M148" s="9">
        <v>3.6809815950920248E-2</v>
      </c>
      <c r="N148" s="20">
        <v>3</v>
      </c>
      <c r="O148" s="9">
        <v>1.8404907975460124E-2</v>
      </c>
      <c r="P148" s="20">
        <v>14</v>
      </c>
      <c r="Q148" s="9">
        <v>8.5889570552147243E-2</v>
      </c>
    </row>
    <row r="149" spans="4:17" x14ac:dyDescent="0.25">
      <c r="D149" s="8" t="s">
        <v>575</v>
      </c>
      <c r="E149" s="20">
        <v>277</v>
      </c>
      <c r="F149" s="20">
        <v>236</v>
      </c>
      <c r="G149" s="9">
        <v>0.85198555956678701</v>
      </c>
      <c r="H149" s="20">
        <v>160</v>
      </c>
      <c r="I149" s="9">
        <v>0.67796610169491522</v>
      </c>
      <c r="J149" s="20">
        <v>0</v>
      </c>
      <c r="K149" s="9">
        <v>0</v>
      </c>
      <c r="L149" s="20">
        <v>7</v>
      </c>
      <c r="M149" s="9">
        <v>2.9661016949152543E-2</v>
      </c>
      <c r="N149" s="20">
        <v>2</v>
      </c>
      <c r="O149" s="9">
        <v>8.4745762711864406E-3</v>
      </c>
      <c r="P149" s="20">
        <v>23</v>
      </c>
      <c r="Q149" s="9">
        <v>9.7457627118644072E-2</v>
      </c>
    </row>
    <row r="150" spans="4:17" x14ac:dyDescent="0.25">
      <c r="D150" s="8" t="s">
        <v>580</v>
      </c>
      <c r="E150" s="20">
        <v>74</v>
      </c>
      <c r="F150" s="20">
        <v>56</v>
      </c>
      <c r="G150" s="9">
        <v>0.7567567567567568</v>
      </c>
      <c r="H150" s="20">
        <v>34</v>
      </c>
      <c r="I150" s="9">
        <v>0.6071428571428571</v>
      </c>
      <c r="J150" s="20">
        <v>0</v>
      </c>
      <c r="K150" s="9">
        <v>0</v>
      </c>
      <c r="L150" s="20">
        <v>1</v>
      </c>
      <c r="M150" s="9">
        <v>1.7857142857142856E-2</v>
      </c>
      <c r="N150" s="20">
        <v>5</v>
      </c>
      <c r="O150" s="9">
        <v>8.9285714285714288E-2</v>
      </c>
      <c r="P150" s="20">
        <v>10</v>
      </c>
      <c r="Q150" s="9">
        <v>0.17857142857142858</v>
      </c>
    </row>
    <row r="151" spans="4:17" x14ac:dyDescent="0.25">
      <c r="D151" s="8" t="s">
        <v>583</v>
      </c>
      <c r="E151" s="20">
        <v>89</v>
      </c>
      <c r="F151" s="20">
        <v>73</v>
      </c>
      <c r="G151" s="9">
        <v>0.8202247191011236</v>
      </c>
      <c r="H151" s="20">
        <v>46</v>
      </c>
      <c r="I151" s="9">
        <v>0.63013698630136983</v>
      </c>
      <c r="J151" s="20">
        <v>0</v>
      </c>
      <c r="K151" s="9">
        <v>0</v>
      </c>
      <c r="L151" s="20">
        <v>6</v>
      </c>
      <c r="M151" s="9">
        <v>8.2191780821917804E-2</v>
      </c>
      <c r="N151" s="20">
        <v>3</v>
      </c>
      <c r="O151" s="9">
        <v>4.1095890410958902E-2</v>
      </c>
      <c r="P151" s="20">
        <v>0</v>
      </c>
      <c r="Q151" s="9">
        <v>0</v>
      </c>
    </row>
    <row r="152" spans="4:17" x14ac:dyDescent="0.25">
      <c r="D152" s="8" t="s">
        <v>584</v>
      </c>
      <c r="E152" s="20">
        <v>90</v>
      </c>
      <c r="F152" s="20">
        <v>78</v>
      </c>
      <c r="G152" s="9">
        <v>0.8666666666666667</v>
      </c>
      <c r="H152" s="20">
        <v>58</v>
      </c>
      <c r="I152" s="9">
        <v>0.74358974358974361</v>
      </c>
      <c r="J152" s="20">
        <v>0</v>
      </c>
      <c r="K152" s="9">
        <v>0</v>
      </c>
      <c r="L152" s="20">
        <v>4</v>
      </c>
      <c r="M152" s="9">
        <v>5.128205128205128E-2</v>
      </c>
      <c r="N152" s="20">
        <v>3</v>
      </c>
      <c r="O152" s="9">
        <v>3.8461538461538464E-2</v>
      </c>
      <c r="P152" s="20">
        <v>5</v>
      </c>
      <c r="Q152" s="9">
        <v>6.4102564102564097E-2</v>
      </c>
    </row>
    <row r="153" spans="4:17" x14ac:dyDescent="0.25">
      <c r="D153" s="8" t="s">
        <v>589</v>
      </c>
      <c r="E153" s="20">
        <v>200</v>
      </c>
      <c r="F153" s="20">
        <v>151</v>
      </c>
      <c r="G153" s="9">
        <v>0.755</v>
      </c>
      <c r="H153" s="20">
        <v>99</v>
      </c>
      <c r="I153" s="9">
        <v>0.6556291390728477</v>
      </c>
      <c r="J153" s="20">
        <v>0</v>
      </c>
      <c r="K153" s="9">
        <v>0</v>
      </c>
      <c r="L153" s="20">
        <v>5</v>
      </c>
      <c r="M153" s="9">
        <v>3.3112582781456956E-2</v>
      </c>
      <c r="N153" s="20">
        <v>18</v>
      </c>
      <c r="O153" s="9">
        <v>0.11920529801324503</v>
      </c>
      <c r="P153" s="20">
        <v>16</v>
      </c>
      <c r="Q153" s="9">
        <v>0.10596026490066225</v>
      </c>
    </row>
    <row r="154" spans="4:17" x14ac:dyDescent="0.25">
      <c r="D154" s="8" t="s">
        <v>590</v>
      </c>
      <c r="E154" s="20">
        <v>109</v>
      </c>
      <c r="F154" s="20">
        <v>91</v>
      </c>
      <c r="G154" s="9">
        <v>0.83486238532110091</v>
      </c>
      <c r="H154" s="20">
        <v>71</v>
      </c>
      <c r="I154" s="9">
        <v>0.78021978021978022</v>
      </c>
      <c r="J154" s="20">
        <v>0</v>
      </c>
      <c r="K154" s="9">
        <v>0</v>
      </c>
      <c r="L154" s="20">
        <v>4</v>
      </c>
      <c r="M154" s="9">
        <v>4.3956043956043959E-2</v>
      </c>
      <c r="N154" s="20">
        <v>0</v>
      </c>
      <c r="O154" s="9">
        <v>0</v>
      </c>
      <c r="P154" s="20">
        <v>8</v>
      </c>
      <c r="Q154" s="9">
        <v>8.7912087912087919E-2</v>
      </c>
    </row>
    <row r="155" spans="4:17" x14ac:dyDescent="0.25">
      <c r="D155" s="8" t="s">
        <v>591</v>
      </c>
      <c r="E155" s="20">
        <v>92</v>
      </c>
      <c r="F155" s="20">
        <v>79</v>
      </c>
      <c r="G155" s="9">
        <v>0.85869565217391308</v>
      </c>
      <c r="H155" s="20">
        <v>59</v>
      </c>
      <c r="I155" s="9">
        <v>0.74683544303797467</v>
      </c>
      <c r="J155" s="20">
        <v>0</v>
      </c>
      <c r="K155" s="9">
        <v>0</v>
      </c>
      <c r="L155" s="20">
        <v>0</v>
      </c>
      <c r="M155" s="9">
        <v>0</v>
      </c>
      <c r="N155" s="20">
        <v>4</v>
      </c>
      <c r="O155" s="9">
        <v>5.0632911392405063E-2</v>
      </c>
      <c r="P155" s="20">
        <v>6</v>
      </c>
      <c r="Q155" s="9">
        <v>7.5949367088607597E-2</v>
      </c>
    </row>
    <row r="156" spans="4:17" x14ac:dyDescent="0.25">
      <c r="D156" s="8" t="s">
        <v>592</v>
      </c>
      <c r="E156" s="20">
        <v>63</v>
      </c>
      <c r="F156" s="20">
        <v>52</v>
      </c>
      <c r="G156" s="9">
        <v>0.82539682539682535</v>
      </c>
      <c r="H156" s="20">
        <v>32</v>
      </c>
      <c r="I156" s="9">
        <v>0.61538461538461542</v>
      </c>
      <c r="J156" s="20">
        <v>0</v>
      </c>
      <c r="K156" s="9">
        <v>0</v>
      </c>
      <c r="L156" s="20">
        <v>5</v>
      </c>
      <c r="M156" s="9">
        <v>9.6153846153846159E-2</v>
      </c>
      <c r="N156" s="20">
        <v>1</v>
      </c>
      <c r="O156" s="9">
        <v>1.9230769230769232E-2</v>
      </c>
      <c r="P156" s="20">
        <v>4</v>
      </c>
      <c r="Q156" s="9">
        <v>7.6923076923076927E-2</v>
      </c>
    </row>
    <row r="157" spans="4:17" x14ac:dyDescent="0.25">
      <c r="D157" s="8" t="s">
        <v>594</v>
      </c>
      <c r="E157" s="20">
        <v>165</v>
      </c>
      <c r="F157" s="20">
        <v>126</v>
      </c>
      <c r="G157" s="9">
        <v>0.76363636363636367</v>
      </c>
      <c r="H157" s="20">
        <v>77</v>
      </c>
      <c r="I157" s="9">
        <v>0.61111111111111116</v>
      </c>
      <c r="J157" s="20">
        <v>0</v>
      </c>
      <c r="K157" s="9">
        <v>0</v>
      </c>
      <c r="L157" s="20">
        <v>11</v>
      </c>
      <c r="M157" s="9">
        <v>8.7301587301587297E-2</v>
      </c>
      <c r="N157" s="20">
        <v>6</v>
      </c>
      <c r="O157" s="9">
        <v>4.7619047619047616E-2</v>
      </c>
      <c r="P157" s="20">
        <v>13</v>
      </c>
      <c r="Q157" s="9">
        <v>0.10317460317460317</v>
      </c>
    </row>
    <row r="158" spans="4:17" x14ac:dyDescent="0.25">
      <c r="D158" s="6" t="s">
        <v>405</v>
      </c>
      <c r="E158" s="20">
        <v>11471</v>
      </c>
      <c r="F158" s="20">
        <v>8149</v>
      </c>
      <c r="G158" s="9">
        <v>0.7104001394821724</v>
      </c>
      <c r="H158" s="20">
        <v>4962</v>
      </c>
      <c r="I158" s="9">
        <v>0.60890906859737393</v>
      </c>
      <c r="J158" s="20">
        <v>0</v>
      </c>
      <c r="K158" s="9">
        <v>0</v>
      </c>
      <c r="L158" s="20">
        <v>404</v>
      </c>
      <c r="M158" s="9">
        <v>4.9576635169959506E-2</v>
      </c>
      <c r="N158" s="20">
        <v>1509</v>
      </c>
      <c r="O158" s="9">
        <v>0.18517609522640816</v>
      </c>
      <c r="P158" s="20">
        <v>773</v>
      </c>
      <c r="Q158" s="9">
        <v>9.4858264817769045E-2</v>
      </c>
    </row>
    <row r="159" spans="4:17" x14ac:dyDescent="0.25">
      <c r="D159" s="7" t="s">
        <v>406</v>
      </c>
      <c r="E159" s="20">
        <v>1333</v>
      </c>
      <c r="F159" s="20">
        <v>929</v>
      </c>
      <c r="G159" s="9">
        <v>0.69692423105776447</v>
      </c>
      <c r="H159" s="20">
        <v>510</v>
      </c>
      <c r="I159" s="9">
        <v>0.54897739504843923</v>
      </c>
      <c r="J159" s="20">
        <v>0</v>
      </c>
      <c r="K159" s="9">
        <v>0</v>
      </c>
      <c r="L159" s="20">
        <v>28</v>
      </c>
      <c r="M159" s="9">
        <v>3.0139935414424113E-2</v>
      </c>
      <c r="N159" s="20">
        <v>190</v>
      </c>
      <c r="O159" s="9">
        <v>0.20452099031216361</v>
      </c>
      <c r="P159" s="20">
        <v>96</v>
      </c>
      <c r="Q159" s="9">
        <v>0.10333692142088267</v>
      </c>
    </row>
    <row r="160" spans="4:17" x14ac:dyDescent="0.25">
      <c r="D160" s="8" t="s">
        <v>407</v>
      </c>
      <c r="E160" s="20">
        <v>235</v>
      </c>
      <c r="F160" s="20">
        <v>171</v>
      </c>
      <c r="G160" s="9">
        <v>0.72765957446808516</v>
      </c>
      <c r="H160" s="20">
        <v>93</v>
      </c>
      <c r="I160" s="9">
        <v>0.54385964912280704</v>
      </c>
      <c r="J160" s="20">
        <v>0</v>
      </c>
      <c r="K160" s="9">
        <v>0</v>
      </c>
      <c r="L160" s="20">
        <v>2</v>
      </c>
      <c r="M160" s="9">
        <v>1.1695906432748537E-2</v>
      </c>
      <c r="N160" s="20">
        <v>24</v>
      </c>
      <c r="O160" s="9">
        <v>0.14035087719298245</v>
      </c>
      <c r="P160" s="20">
        <v>18</v>
      </c>
      <c r="Q160" s="9">
        <v>0.10526315789473684</v>
      </c>
    </row>
    <row r="161" spans="4:17" x14ac:dyDescent="0.25">
      <c r="D161" s="8" t="s">
        <v>408</v>
      </c>
      <c r="E161" s="20">
        <v>130</v>
      </c>
      <c r="F161" s="20">
        <v>79</v>
      </c>
      <c r="G161" s="9">
        <v>0.60769230769230764</v>
      </c>
      <c r="H161" s="20">
        <v>42</v>
      </c>
      <c r="I161" s="9">
        <v>0.53164556962025311</v>
      </c>
      <c r="J161" s="20">
        <v>0</v>
      </c>
      <c r="K161" s="9">
        <v>0</v>
      </c>
      <c r="L161" s="20">
        <v>2</v>
      </c>
      <c r="M161" s="9">
        <v>2.5316455696202531E-2</v>
      </c>
      <c r="N161" s="20">
        <v>25</v>
      </c>
      <c r="O161" s="9">
        <v>0.31645569620253167</v>
      </c>
      <c r="P161" s="20">
        <v>13</v>
      </c>
      <c r="Q161" s="9">
        <v>0.16455696202531644</v>
      </c>
    </row>
    <row r="162" spans="4:17" x14ac:dyDescent="0.25">
      <c r="D162" s="8" t="s">
        <v>409</v>
      </c>
      <c r="E162" s="20">
        <v>296</v>
      </c>
      <c r="F162" s="20">
        <v>200</v>
      </c>
      <c r="G162" s="9">
        <v>0.67567567567567566</v>
      </c>
      <c r="H162" s="20">
        <v>108</v>
      </c>
      <c r="I162" s="9">
        <v>0.54</v>
      </c>
      <c r="J162" s="20">
        <v>0</v>
      </c>
      <c r="K162" s="9">
        <v>0</v>
      </c>
      <c r="L162" s="20">
        <v>3</v>
      </c>
      <c r="M162" s="9">
        <v>1.4999999999999999E-2</v>
      </c>
      <c r="N162" s="20">
        <v>66</v>
      </c>
      <c r="O162" s="9">
        <v>0.33</v>
      </c>
      <c r="P162" s="20">
        <v>11</v>
      </c>
      <c r="Q162" s="9">
        <v>5.5E-2</v>
      </c>
    </row>
    <row r="163" spans="4:17" x14ac:dyDescent="0.25">
      <c r="D163" s="8" t="s">
        <v>410</v>
      </c>
      <c r="E163" s="20">
        <v>209</v>
      </c>
      <c r="F163" s="20">
        <v>146</v>
      </c>
      <c r="G163" s="9">
        <v>0.69856459330143539</v>
      </c>
      <c r="H163" s="20">
        <v>88</v>
      </c>
      <c r="I163" s="9">
        <v>0.60273972602739723</v>
      </c>
      <c r="J163" s="20">
        <v>0</v>
      </c>
      <c r="K163" s="9">
        <v>0</v>
      </c>
      <c r="L163" s="20">
        <v>1</v>
      </c>
      <c r="M163" s="9">
        <v>6.8493150684931503E-3</v>
      </c>
      <c r="N163" s="20">
        <v>30</v>
      </c>
      <c r="O163" s="9">
        <v>0.20547945205479451</v>
      </c>
      <c r="P163" s="20">
        <v>18</v>
      </c>
      <c r="Q163" s="9">
        <v>0.12328767123287671</v>
      </c>
    </row>
    <row r="164" spans="4:17" x14ac:dyDescent="0.25">
      <c r="D164" s="8" t="s">
        <v>411</v>
      </c>
      <c r="E164" s="20">
        <v>189</v>
      </c>
      <c r="F164" s="20">
        <v>130</v>
      </c>
      <c r="G164" s="9">
        <v>0.68783068783068779</v>
      </c>
      <c r="H164" s="20">
        <v>66</v>
      </c>
      <c r="I164" s="9">
        <v>0.50769230769230766</v>
      </c>
      <c r="J164" s="20">
        <v>0</v>
      </c>
      <c r="K164" s="9">
        <v>0</v>
      </c>
      <c r="L164" s="20">
        <v>3</v>
      </c>
      <c r="M164" s="9">
        <v>2.3076923076923078E-2</v>
      </c>
      <c r="N164" s="20">
        <v>28</v>
      </c>
      <c r="O164" s="9">
        <v>0.2153846153846154</v>
      </c>
      <c r="P164" s="20">
        <v>14</v>
      </c>
      <c r="Q164" s="9">
        <v>0.1076923076923077</v>
      </c>
    </row>
    <row r="165" spans="4:17" x14ac:dyDescent="0.25">
      <c r="D165" s="8" t="s">
        <v>412</v>
      </c>
      <c r="E165" s="20">
        <v>173</v>
      </c>
      <c r="F165" s="20">
        <v>132</v>
      </c>
      <c r="G165" s="9">
        <v>0.76300578034682076</v>
      </c>
      <c r="H165" s="20">
        <v>70</v>
      </c>
      <c r="I165" s="9">
        <v>0.53030303030303028</v>
      </c>
      <c r="J165" s="20">
        <v>0</v>
      </c>
      <c r="K165" s="9">
        <v>0</v>
      </c>
      <c r="L165" s="20">
        <v>0</v>
      </c>
      <c r="M165" s="9">
        <v>0</v>
      </c>
      <c r="N165" s="20">
        <v>11</v>
      </c>
      <c r="O165" s="9">
        <v>8.3333333333333329E-2</v>
      </c>
      <c r="P165" s="20">
        <v>19</v>
      </c>
      <c r="Q165" s="9">
        <v>0.14393939393939395</v>
      </c>
    </row>
    <row r="166" spans="4:17" x14ac:dyDescent="0.25">
      <c r="D166" s="8" t="s">
        <v>620</v>
      </c>
      <c r="E166" s="20">
        <v>101</v>
      </c>
      <c r="F166" s="20">
        <v>71</v>
      </c>
      <c r="G166" s="9">
        <v>0.70297029702970293</v>
      </c>
      <c r="H166" s="20">
        <v>43</v>
      </c>
      <c r="I166" s="9">
        <v>0.60563380281690138</v>
      </c>
      <c r="J166" s="20">
        <v>0</v>
      </c>
      <c r="K166" s="9">
        <v>0</v>
      </c>
      <c r="L166" s="20">
        <v>17</v>
      </c>
      <c r="M166" s="9">
        <v>0.23943661971830985</v>
      </c>
      <c r="N166" s="20">
        <v>6</v>
      </c>
      <c r="O166" s="9">
        <v>8.4507042253521125E-2</v>
      </c>
      <c r="P166" s="20">
        <v>3</v>
      </c>
      <c r="Q166" s="9">
        <v>4.2253521126760563E-2</v>
      </c>
    </row>
    <row r="167" spans="4:17" x14ac:dyDescent="0.25">
      <c r="D167" s="7" t="s">
        <v>461</v>
      </c>
      <c r="E167" s="20">
        <v>1954</v>
      </c>
      <c r="F167" s="20">
        <v>1350</v>
      </c>
      <c r="G167" s="9">
        <v>0.69089048106448314</v>
      </c>
      <c r="H167" s="20">
        <v>819</v>
      </c>
      <c r="I167" s="9">
        <v>0.60666666666666669</v>
      </c>
      <c r="J167" s="20">
        <v>0</v>
      </c>
      <c r="K167" s="9">
        <v>0</v>
      </c>
      <c r="L167" s="20">
        <v>36</v>
      </c>
      <c r="M167" s="9">
        <v>2.6666666666666668E-2</v>
      </c>
      <c r="N167" s="20">
        <v>285</v>
      </c>
      <c r="O167" s="9">
        <v>0.21111111111111111</v>
      </c>
      <c r="P167" s="20">
        <v>180</v>
      </c>
      <c r="Q167" s="9">
        <v>0.13333333333333333</v>
      </c>
    </row>
    <row r="168" spans="4:17" x14ac:dyDescent="0.25">
      <c r="D168" s="8" t="s">
        <v>614</v>
      </c>
      <c r="E168" s="20">
        <v>647</v>
      </c>
      <c r="F168" s="20">
        <v>426</v>
      </c>
      <c r="G168" s="9">
        <v>0.65842349304482228</v>
      </c>
      <c r="H168" s="20">
        <v>252</v>
      </c>
      <c r="I168" s="9">
        <v>0.59154929577464788</v>
      </c>
      <c r="J168" s="20">
        <v>0</v>
      </c>
      <c r="K168" s="9">
        <v>0</v>
      </c>
      <c r="L168" s="20">
        <v>12</v>
      </c>
      <c r="M168" s="9">
        <v>2.8169014084507043E-2</v>
      </c>
      <c r="N168" s="20">
        <v>128</v>
      </c>
      <c r="O168" s="9">
        <v>0.30046948356807512</v>
      </c>
      <c r="P168" s="20">
        <v>48</v>
      </c>
      <c r="Q168" s="9">
        <v>0.11267605633802817</v>
      </c>
    </row>
    <row r="169" spans="4:17" x14ac:dyDescent="0.25">
      <c r="D169" s="8" t="s">
        <v>721</v>
      </c>
      <c r="E169" s="20">
        <v>686</v>
      </c>
      <c r="F169" s="20">
        <v>459</v>
      </c>
      <c r="G169" s="9">
        <v>0.66909620991253649</v>
      </c>
      <c r="H169" s="20">
        <v>257</v>
      </c>
      <c r="I169" s="9">
        <v>0.55991285403050106</v>
      </c>
      <c r="J169" s="20">
        <v>0</v>
      </c>
      <c r="K169" s="9">
        <v>0</v>
      </c>
      <c r="L169" s="20">
        <v>21</v>
      </c>
      <c r="M169" s="9">
        <v>4.5751633986928102E-2</v>
      </c>
      <c r="N169" s="20">
        <v>102</v>
      </c>
      <c r="O169" s="9">
        <v>0.22222222222222221</v>
      </c>
      <c r="P169" s="20">
        <v>69</v>
      </c>
      <c r="Q169" s="9">
        <v>0.15032679738562091</v>
      </c>
    </row>
    <row r="170" spans="4:17" x14ac:dyDescent="0.25">
      <c r="D170" s="8" t="s">
        <v>462</v>
      </c>
      <c r="E170" s="20">
        <v>621</v>
      </c>
      <c r="F170" s="20">
        <v>465</v>
      </c>
      <c r="G170" s="9">
        <v>0.74879227053140096</v>
      </c>
      <c r="H170" s="20">
        <v>310</v>
      </c>
      <c r="I170" s="9">
        <v>0.66666666666666663</v>
      </c>
      <c r="J170" s="20">
        <v>0</v>
      </c>
      <c r="K170" s="9">
        <v>0</v>
      </c>
      <c r="L170" s="20">
        <v>3</v>
      </c>
      <c r="M170" s="9">
        <v>6.4516129032258064E-3</v>
      </c>
      <c r="N170" s="20">
        <v>55</v>
      </c>
      <c r="O170" s="9">
        <v>0.11827956989247312</v>
      </c>
      <c r="P170" s="20">
        <v>63</v>
      </c>
      <c r="Q170" s="9">
        <v>0.13548387096774195</v>
      </c>
    </row>
    <row r="171" spans="4:17" x14ac:dyDescent="0.25">
      <c r="D171" s="7" t="s">
        <v>465</v>
      </c>
      <c r="E171" s="20">
        <v>936</v>
      </c>
      <c r="F171" s="20">
        <v>664</v>
      </c>
      <c r="G171" s="9">
        <v>0.70940170940170943</v>
      </c>
      <c r="H171" s="20">
        <v>412</v>
      </c>
      <c r="I171" s="9">
        <v>0.62048192771084343</v>
      </c>
      <c r="J171" s="20">
        <v>0</v>
      </c>
      <c r="K171" s="9">
        <v>0</v>
      </c>
      <c r="L171" s="20">
        <v>28</v>
      </c>
      <c r="M171" s="9">
        <v>4.2168674698795178E-2</v>
      </c>
      <c r="N171" s="20">
        <v>105</v>
      </c>
      <c r="O171" s="9">
        <v>0.15813253012048192</v>
      </c>
      <c r="P171" s="20">
        <v>80</v>
      </c>
      <c r="Q171" s="9">
        <v>0.12048192771084337</v>
      </c>
    </row>
    <row r="172" spans="4:17" x14ac:dyDescent="0.25">
      <c r="D172" s="8" t="s">
        <v>596</v>
      </c>
      <c r="E172" s="20">
        <v>122</v>
      </c>
      <c r="F172" s="20">
        <v>77</v>
      </c>
      <c r="G172" s="9">
        <v>0.63114754098360659</v>
      </c>
      <c r="H172" s="20">
        <v>43</v>
      </c>
      <c r="I172" s="9">
        <v>0.55844155844155841</v>
      </c>
      <c r="J172" s="20">
        <v>0</v>
      </c>
      <c r="K172" s="9">
        <v>0</v>
      </c>
      <c r="L172" s="20">
        <v>1</v>
      </c>
      <c r="M172" s="9">
        <v>1.2987012987012988E-2</v>
      </c>
      <c r="N172" s="20">
        <v>21</v>
      </c>
      <c r="O172" s="9">
        <v>0.27272727272727271</v>
      </c>
      <c r="P172" s="20">
        <v>14</v>
      </c>
      <c r="Q172" s="9">
        <v>0.18181818181818182</v>
      </c>
    </row>
    <row r="173" spans="4:17" x14ac:dyDescent="0.25">
      <c r="D173" s="8" t="s">
        <v>598</v>
      </c>
      <c r="E173" s="20">
        <v>332</v>
      </c>
      <c r="F173" s="20">
        <v>241</v>
      </c>
      <c r="G173" s="9">
        <v>0.72590361445783136</v>
      </c>
      <c r="H173" s="20">
        <v>156</v>
      </c>
      <c r="I173" s="9">
        <v>0.64730290456431538</v>
      </c>
      <c r="J173" s="20">
        <v>0</v>
      </c>
      <c r="K173" s="9">
        <v>0</v>
      </c>
      <c r="L173" s="20">
        <v>10</v>
      </c>
      <c r="M173" s="9">
        <v>4.1493775933609957E-2</v>
      </c>
      <c r="N173" s="20">
        <v>30</v>
      </c>
      <c r="O173" s="9">
        <v>0.12448132780082988</v>
      </c>
      <c r="P173" s="20">
        <v>33</v>
      </c>
      <c r="Q173" s="9">
        <v>0.13692946058091288</v>
      </c>
    </row>
    <row r="174" spans="4:17" x14ac:dyDescent="0.25">
      <c r="D174" s="8" t="s">
        <v>608</v>
      </c>
      <c r="E174" s="20">
        <v>322</v>
      </c>
      <c r="F174" s="20">
        <v>225</v>
      </c>
      <c r="G174" s="9">
        <v>0.69875776397515532</v>
      </c>
      <c r="H174" s="20">
        <v>151</v>
      </c>
      <c r="I174" s="9">
        <v>0.6711111111111111</v>
      </c>
      <c r="J174" s="20">
        <v>0</v>
      </c>
      <c r="K174" s="9">
        <v>0</v>
      </c>
      <c r="L174" s="20">
        <v>15</v>
      </c>
      <c r="M174" s="9">
        <v>6.6666666666666666E-2</v>
      </c>
      <c r="N174" s="20">
        <v>43</v>
      </c>
      <c r="O174" s="9">
        <v>0.19111111111111112</v>
      </c>
      <c r="P174" s="20">
        <v>21</v>
      </c>
      <c r="Q174" s="9">
        <v>9.3333333333333338E-2</v>
      </c>
    </row>
    <row r="175" spans="4:17" x14ac:dyDescent="0.25">
      <c r="D175" s="8" t="s">
        <v>466</v>
      </c>
      <c r="E175" s="20">
        <v>160</v>
      </c>
      <c r="F175" s="20">
        <v>121</v>
      </c>
      <c r="G175" s="9">
        <v>0.75624999999999998</v>
      </c>
      <c r="H175" s="20">
        <v>62</v>
      </c>
      <c r="I175" s="9">
        <v>0.51239669421487599</v>
      </c>
      <c r="J175" s="20">
        <v>0</v>
      </c>
      <c r="K175" s="9">
        <v>0</v>
      </c>
      <c r="L175" s="20">
        <v>2</v>
      </c>
      <c r="M175" s="9">
        <v>1.6528925619834711E-2</v>
      </c>
      <c r="N175" s="20">
        <v>11</v>
      </c>
      <c r="O175" s="9">
        <v>9.0909090909090912E-2</v>
      </c>
      <c r="P175" s="20">
        <v>12</v>
      </c>
      <c r="Q175" s="9">
        <v>9.9173553719008267E-2</v>
      </c>
    </row>
    <row r="176" spans="4:17" x14ac:dyDescent="0.25">
      <c r="D176" s="7" t="s">
        <v>468</v>
      </c>
      <c r="E176" s="20">
        <v>633</v>
      </c>
      <c r="F176" s="20">
        <v>467</v>
      </c>
      <c r="G176" s="9">
        <v>0.73775671406003163</v>
      </c>
      <c r="H176" s="20">
        <v>272</v>
      </c>
      <c r="I176" s="9">
        <v>0.58244111349036398</v>
      </c>
      <c r="J176" s="20">
        <v>0</v>
      </c>
      <c r="K176" s="9">
        <v>0</v>
      </c>
      <c r="L176" s="20">
        <v>24</v>
      </c>
      <c r="M176" s="9">
        <v>5.1391862955032119E-2</v>
      </c>
      <c r="N176" s="20">
        <v>57</v>
      </c>
      <c r="O176" s="9">
        <v>0.12205567451820129</v>
      </c>
      <c r="P176" s="20">
        <v>47</v>
      </c>
      <c r="Q176" s="9">
        <v>0.1006423982869379</v>
      </c>
    </row>
    <row r="177" spans="4:17" x14ac:dyDescent="0.25">
      <c r="D177" s="8" t="s">
        <v>597</v>
      </c>
      <c r="E177" s="20">
        <v>60</v>
      </c>
      <c r="F177" s="20">
        <v>40</v>
      </c>
      <c r="G177" s="9">
        <v>0.66666666666666663</v>
      </c>
      <c r="H177" s="20">
        <v>21</v>
      </c>
      <c r="I177" s="9">
        <v>0.52500000000000002</v>
      </c>
      <c r="J177" s="20">
        <v>0</v>
      </c>
      <c r="K177" s="9">
        <v>0</v>
      </c>
      <c r="L177" s="20">
        <v>0</v>
      </c>
      <c r="M177" s="9">
        <v>0</v>
      </c>
      <c r="N177" s="20">
        <v>10</v>
      </c>
      <c r="O177" s="9">
        <v>0.25</v>
      </c>
      <c r="P177" s="20">
        <v>9</v>
      </c>
      <c r="Q177" s="9">
        <v>0.22500000000000001</v>
      </c>
    </row>
    <row r="178" spans="4:17" x14ac:dyDescent="0.25">
      <c r="D178" s="8" t="s">
        <v>602</v>
      </c>
      <c r="E178" s="20">
        <v>55</v>
      </c>
      <c r="F178" s="20">
        <v>48</v>
      </c>
      <c r="G178" s="9">
        <v>0.87272727272727268</v>
      </c>
      <c r="H178" s="20">
        <v>38</v>
      </c>
      <c r="I178" s="9">
        <v>0.79166666666666663</v>
      </c>
      <c r="J178" s="20">
        <v>0</v>
      </c>
      <c r="K178" s="9">
        <v>0</v>
      </c>
      <c r="L178" s="20">
        <v>2</v>
      </c>
      <c r="M178" s="9">
        <v>4.1666666666666664E-2</v>
      </c>
      <c r="N178" s="20">
        <v>2</v>
      </c>
      <c r="O178" s="9">
        <v>4.1666666666666664E-2</v>
      </c>
      <c r="P178" s="20">
        <v>3</v>
      </c>
      <c r="Q178" s="9">
        <v>6.25E-2</v>
      </c>
    </row>
    <row r="179" spans="4:17" x14ac:dyDescent="0.25">
      <c r="D179" s="8" t="s">
        <v>613</v>
      </c>
      <c r="E179" s="20">
        <v>76</v>
      </c>
      <c r="F179" s="20">
        <v>52</v>
      </c>
      <c r="G179" s="9">
        <v>0.68421052631578949</v>
      </c>
      <c r="H179" s="20">
        <v>26</v>
      </c>
      <c r="I179" s="9">
        <v>0.5</v>
      </c>
      <c r="J179" s="20">
        <v>0</v>
      </c>
      <c r="K179" s="9">
        <v>0</v>
      </c>
      <c r="L179" s="20">
        <v>6</v>
      </c>
      <c r="M179" s="9">
        <v>0.11538461538461539</v>
      </c>
      <c r="N179" s="20">
        <v>7</v>
      </c>
      <c r="O179" s="9">
        <v>0.13461538461538461</v>
      </c>
      <c r="P179" s="20">
        <v>8</v>
      </c>
      <c r="Q179" s="9">
        <v>0.15384615384615385</v>
      </c>
    </row>
    <row r="180" spans="4:17" x14ac:dyDescent="0.25">
      <c r="D180" s="8" t="s">
        <v>615</v>
      </c>
      <c r="E180" s="20">
        <v>215</v>
      </c>
      <c r="F180" s="20">
        <v>166</v>
      </c>
      <c r="G180" s="9">
        <v>0.77209302325581397</v>
      </c>
      <c r="H180" s="20">
        <v>94</v>
      </c>
      <c r="I180" s="9">
        <v>0.5662650602409639</v>
      </c>
      <c r="J180" s="20">
        <v>0</v>
      </c>
      <c r="K180" s="9">
        <v>0</v>
      </c>
      <c r="L180" s="20">
        <v>5</v>
      </c>
      <c r="M180" s="9">
        <v>3.0120481927710843E-2</v>
      </c>
      <c r="N180" s="20">
        <v>26</v>
      </c>
      <c r="O180" s="9">
        <v>0.15662650602409639</v>
      </c>
      <c r="P180" s="20">
        <v>6</v>
      </c>
      <c r="Q180" s="9">
        <v>3.614457831325301E-2</v>
      </c>
    </row>
    <row r="181" spans="4:17" x14ac:dyDescent="0.25">
      <c r="D181" s="8" t="s">
        <v>469</v>
      </c>
      <c r="E181" s="20">
        <v>75</v>
      </c>
      <c r="F181" s="20">
        <v>56</v>
      </c>
      <c r="G181" s="9">
        <v>0.7466666666666667</v>
      </c>
      <c r="H181" s="20">
        <v>28</v>
      </c>
      <c r="I181" s="9">
        <v>0.5</v>
      </c>
      <c r="J181" s="20">
        <v>0</v>
      </c>
      <c r="K181" s="9">
        <v>0</v>
      </c>
      <c r="L181" s="20">
        <v>3</v>
      </c>
      <c r="M181" s="9">
        <v>5.3571428571428568E-2</v>
      </c>
      <c r="N181" s="20">
        <v>5</v>
      </c>
      <c r="O181" s="9">
        <v>8.9285714285714288E-2</v>
      </c>
      <c r="P181" s="20">
        <v>6</v>
      </c>
      <c r="Q181" s="9">
        <v>0.10714285714285714</v>
      </c>
    </row>
    <row r="182" spans="4:17" x14ac:dyDescent="0.25">
      <c r="D182" s="8" t="s">
        <v>471</v>
      </c>
      <c r="E182" s="20">
        <v>152</v>
      </c>
      <c r="F182" s="20">
        <v>105</v>
      </c>
      <c r="G182" s="9">
        <v>0.69078947368421051</v>
      </c>
      <c r="H182" s="20">
        <v>65</v>
      </c>
      <c r="I182" s="9">
        <v>0.61904761904761907</v>
      </c>
      <c r="J182" s="20">
        <v>0</v>
      </c>
      <c r="K182" s="9">
        <v>0</v>
      </c>
      <c r="L182" s="20">
        <v>8</v>
      </c>
      <c r="M182" s="9">
        <v>7.6190476190476197E-2</v>
      </c>
      <c r="N182" s="20">
        <v>7</v>
      </c>
      <c r="O182" s="9">
        <v>6.6666666666666666E-2</v>
      </c>
      <c r="P182" s="20">
        <v>15</v>
      </c>
      <c r="Q182" s="9">
        <v>0.14285714285714285</v>
      </c>
    </row>
    <row r="183" spans="4:17" x14ac:dyDescent="0.25">
      <c r="D183" s="7" t="s">
        <v>459</v>
      </c>
      <c r="E183" s="20">
        <v>799</v>
      </c>
      <c r="F183" s="20">
        <v>599</v>
      </c>
      <c r="G183" s="9">
        <v>0.74968710888610768</v>
      </c>
      <c r="H183" s="20">
        <v>341</v>
      </c>
      <c r="I183" s="9">
        <v>0.56928213689482465</v>
      </c>
      <c r="J183" s="20">
        <v>0</v>
      </c>
      <c r="K183" s="9">
        <v>0</v>
      </c>
      <c r="L183" s="20">
        <v>13</v>
      </c>
      <c r="M183" s="9">
        <v>2.1702838063439065E-2</v>
      </c>
      <c r="N183" s="20">
        <v>64</v>
      </c>
      <c r="O183" s="9">
        <v>0.10684474123539232</v>
      </c>
      <c r="P183" s="20">
        <v>84</v>
      </c>
      <c r="Q183" s="9">
        <v>0.14023372287145242</v>
      </c>
    </row>
    <row r="184" spans="4:17" x14ac:dyDescent="0.25">
      <c r="D184" s="8" t="s">
        <v>460</v>
      </c>
      <c r="E184" s="20">
        <v>33</v>
      </c>
      <c r="F184" s="20">
        <v>23</v>
      </c>
      <c r="G184" s="9">
        <v>0.69696969696969702</v>
      </c>
      <c r="H184" s="20">
        <v>12</v>
      </c>
      <c r="I184" s="9">
        <v>0.52173913043478259</v>
      </c>
      <c r="J184" s="20">
        <v>0</v>
      </c>
      <c r="K184" s="9">
        <v>0</v>
      </c>
      <c r="L184" s="20">
        <v>1</v>
      </c>
      <c r="M184" s="9">
        <v>4.3478260869565216E-2</v>
      </c>
      <c r="N184" s="20">
        <v>3</v>
      </c>
      <c r="O184" s="9">
        <v>0.13043478260869565</v>
      </c>
      <c r="P184" s="20">
        <v>3</v>
      </c>
      <c r="Q184" s="9">
        <v>0.13043478260869565</v>
      </c>
    </row>
    <row r="185" spans="4:17" x14ac:dyDescent="0.25">
      <c r="D185" s="8" t="s">
        <v>605</v>
      </c>
      <c r="E185" s="20">
        <v>116</v>
      </c>
      <c r="F185" s="20">
        <v>100</v>
      </c>
      <c r="G185" s="9">
        <v>0.86206896551724133</v>
      </c>
      <c r="H185" s="20">
        <v>47</v>
      </c>
      <c r="I185" s="9">
        <v>0.47</v>
      </c>
      <c r="J185" s="20">
        <v>0</v>
      </c>
      <c r="K185" s="9">
        <v>0</v>
      </c>
      <c r="L185" s="20">
        <v>1</v>
      </c>
      <c r="M185" s="9">
        <v>0.01</v>
      </c>
      <c r="N185" s="20">
        <v>7</v>
      </c>
      <c r="O185" s="9">
        <v>7.0000000000000007E-2</v>
      </c>
      <c r="P185" s="20">
        <v>2</v>
      </c>
      <c r="Q185" s="9">
        <v>0.02</v>
      </c>
    </row>
    <row r="186" spans="4:17" x14ac:dyDescent="0.25">
      <c r="D186" s="8" t="s">
        <v>610</v>
      </c>
      <c r="E186" s="20">
        <v>132</v>
      </c>
      <c r="F186" s="20">
        <v>93</v>
      </c>
      <c r="G186" s="9">
        <v>0.70454545454545459</v>
      </c>
      <c r="H186" s="20">
        <v>51</v>
      </c>
      <c r="I186" s="9">
        <v>0.54838709677419351</v>
      </c>
      <c r="J186" s="20">
        <v>0</v>
      </c>
      <c r="K186" s="9">
        <v>0</v>
      </c>
      <c r="L186" s="20">
        <v>5</v>
      </c>
      <c r="M186" s="9">
        <v>5.3763440860215055E-2</v>
      </c>
      <c r="N186" s="20">
        <v>16</v>
      </c>
      <c r="O186" s="9">
        <v>0.17204301075268819</v>
      </c>
      <c r="P186" s="20">
        <v>11</v>
      </c>
      <c r="Q186" s="9">
        <v>0.11827956989247312</v>
      </c>
    </row>
    <row r="187" spans="4:17" x14ac:dyDescent="0.25">
      <c r="D187" s="8" t="s">
        <v>616</v>
      </c>
      <c r="E187" s="20">
        <v>244</v>
      </c>
      <c r="F187" s="20">
        <v>180</v>
      </c>
      <c r="G187" s="9">
        <v>0.73770491803278693</v>
      </c>
      <c r="H187" s="20">
        <v>107</v>
      </c>
      <c r="I187" s="9">
        <v>0.59444444444444444</v>
      </c>
      <c r="J187" s="20">
        <v>0</v>
      </c>
      <c r="K187" s="9">
        <v>0</v>
      </c>
      <c r="L187" s="20">
        <v>1</v>
      </c>
      <c r="M187" s="9">
        <v>5.5555555555555558E-3</v>
      </c>
      <c r="N187" s="20">
        <v>26</v>
      </c>
      <c r="O187" s="9">
        <v>0.14444444444444443</v>
      </c>
      <c r="P187" s="20">
        <v>23</v>
      </c>
      <c r="Q187" s="9">
        <v>0.12777777777777777</v>
      </c>
    </row>
    <row r="188" spans="4:17" x14ac:dyDescent="0.25">
      <c r="D188" s="8" t="s">
        <v>621</v>
      </c>
      <c r="E188" s="20">
        <v>32</v>
      </c>
      <c r="F188" s="20">
        <v>19</v>
      </c>
      <c r="G188" s="9">
        <v>0.59375</v>
      </c>
      <c r="H188" s="20">
        <v>12</v>
      </c>
      <c r="I188" s="9">
        <v>0.63157894736842102</v>
      </c>
      <c r="J188" s="20">
        <v>0</v>
      </c>
      <c r="K188" s="9">
        <v>0</v>
      </c>
      <c r="L188" s="20">
        <v>0</v>
      </c>
      <c r="M188" s="9">
        <v>0</v>
      </c>
      <c r="N188" s="20">
        <v>3</v>
      </c>
      <c r="O188" s="9">
        <v>0.15789473684210525</v>
      </c>
      <c r="P188" s="20">
        <v>8</v>
      </c>
      <c r="Q188" s="9">
        <v>0.42105263157894735</v>
      </c>
    </row>
    <row r="189" spans="4:17" x14ac:dyDescent="0.25">
      <c r="D189" s="8" t="s">
        <v>624</v>
      </c>
      <c r="E189" s="20">
        <v>242</v>
      </c>
      <c r="F189" s="20">
        <v>184</v>
      </c>
      <c r="G189" s="9">
        <v>0.76033057851239672</v>
      </c>
      <c r="H189" s="20">
        <v>112</v>
      </c>
      <c r="I189" s="9">
        <v>0.60869565217391308</v>
      </c>
      <c r="J189" s="20">
        <v>0</v>
      </c>
      <c r="K189" s="9">
        <v>0</v>
      </c>
      <c r="L189" s="20">
        <v>5</v>
      </c>
      <c r="M189" s="9">
        <v>2.717391304347826E-2</v>
      </c>
      <c r="N189" s="20">
        <v>9</v>
      </c>
      <c r="O189" s="9">
        <v>4.8913043478260872E-2</v>
      </c>
      <c r="P189" s="20">
        <v>37</v>
      </c>
      <c r="Q189" s="9">
        <v>0.20108695652173914</v>
      </c>
    </row>
    <row r="190" spans="4:17" x14ac:dyDescent="0.25">
      <c r="D190" s="7" t="s">
        <v>458</v>
      </c>
      <c r="E190" s="20">
        <v>1427</v>
      </c>
      <c r="F190" s="20">
        <v>1029</v>
      </c>
      <c r="G190" s="9">
        <v>0.72109320252277509</v>
      </c>
      <c r="H190" s="20">
        <v>639</v>
      </c>
      <c r="I190" s="9">
        <v>0.62099125364431484</v>
      </c>
      <c r="J190" s="20">
        <v>0</v>
      </c>
      <c r="K190" s="9">
        <v>0</v>
      </c>
      <c r="L190" s="20">
        <v>27</v>
      </c>
      <c r="M190" s="9">
        <v>2.6239067055393587E-2</v>
      </c>
      <c r="N190" s="20">
        <v>246</v>
      </c>
      <c r="O190" s="9">
        <v>0.239067055393586</v>
      </c>
      <c r="P190" s="20">
        <v>47</v>
      </c>
      <c r="Q190" s="9">
        <v>4.5675413022351799E-2</v>
      </c>
    </row>
    <row r="191" spans="4:17" x14ac:dyDescent="0.25">
      <c r="D191" s="8" t="s">
        <v>720</v>
      </c>
      <c r="E191" s="20">
        <v>561</v>
      </c>
      <c r="F191" s="20">
        <v>397</v>
      </c>
      <c r="G191" s="9">
        <v>0.70766488413547235</v>
      </c>
      <c r="H191" s="20">
        <v>233</v>
      </c>
      <c r="I191" s="9">
        <v>0.58690176322418131</v>
      </c>
      <c r="J191" s="20">
        <v>0</v>
      </c>
      <c r="K191" s="9">
        <v>0</v>
      </c>
      <c r="L191" s="20">
        <v>9</v>
      </c>
      <c r="M191" s="9">
        <v>2.2670025188916875E-2</v>
      </c>
      <c r="N191" s="20">
        <v>94</v>
      </c>
      <c r="O191" s="9">
        <v>0.23677581863979849</v>
      </c>
      <c r="P191" s="20">
        <v>28</v>
      </c>
      <c r="Q191" s="9">
        <v>7.0528967254408062E-2</v>
      </c>
    </row>
    <row r="192" spans="4:17" x14ac:dyDescent="0.25">
      <c r="D192" s="8" t="s">
        <v>606</v>
      </c>
      <c r="E192" s="20">
        <v>157</v>
      </c>
      <c r="F192" s="20">
        <v>100</v>
      </c>
      <c r="G192" s="9">
        <v>0.63694267515923564</v>
      </c>
      <c r="H192" s="20">
        <v>58</v>
      </c>
      <c r="I192" s="9">
        <v>0.57999999999999996</v>
      </c>
      <c r="J192" s="20">
        <v>0</v>
      </c>
      <c r="K192" s="9">
        <v>0</v>
      </c>
      <c r="L192" s="20">
        <v>1</v>
      </c>
      <c r="M192" s="9">
        <v>0.01</v>
      </c>
      <c r="N192" s="20">
        <v>32</v>
      </c>
      <c r="O192" s="9">
        <v>0.32</v>
      </c>
      <c r="P192" s="20">
        <v>17</v>
      </c>
      <c r="Q192" s="9">
        <v>0.17</v>
      </c>
    </row>
    <row r="193" spans="4:17" x14ac:dyDescent="0.25">
      <c r="D193" s="8" t="s">
        <v>623</v>
      </c>
      <c r="E193" s="20">
        <v>709</v>
      </c>
      <c r="F193" s="20">
        <v>532</v>
      </c>
      <c r="G193" s="9">
        <v>0.75035260930888581</v>
      </c>
      <c r="H193" s="20">
        <v>348</v>
      </c>
      <c r="I193" s="9">
        <v>0.65413533834586468</v>
      </c>
      <c r="J193" s="20">
        <v>0</v>
      </c>
      <c r="K193" s="9">
        <v>0</v>
      </c>
      <c r="L193" s="20">
        <v>17</v>
      </c>
      <c r="M193" s="9">
        <v>3.1954887218045111E-2</v>
      </c>
      <c r="N193" s="20">
        <v>120</v>
      </c>
      <c r="O193" s="9">
        <v>0.22556390977443608</v>
      </c>
      <c r="P193" s="20">
        <v>2</v>
      </c>
      <c r="Q193" s="9">
        <v>3.7593984962406013E-3</v>
      </c>
    </row>
    <row r="194" spans="4:17" x14ac:dyDescent="0.25">
      <c r="D194" s="7" t="s">
        <v>604</v>
      </c>
      <c r="E194" s="20">
        <v>1076</v>
      </c>
      <c r="F194" s="20">
        <v>782</v>
      </c>
      <c r="G194" s="9">
        <v>0.72676579925650553</v>
      </c>
      <c r="H194" s="20">
        <v>499</v>
      </c>
      <c r="I194" s="9">
        <v>0.63810741687979544</v>
      </c>
      <c r="J194" s="20">
        <v>0</v>
      </c>
      <c r="K194" s="9">
        <v>0</v>
      </c>
      <c r="L194" s="20">
        <v>94</v>
      </c>
      <c r="M194" s="9">
        <v>0.12020460358056266</v>
      </c>
      <c r="N194" s="20">
        <v>100</v>
      </c>
      <c r="O194" s="9">
        <v>0.12787723785166241</v>
      </c>
      <c r="P194" s="20">
        <v>48</v>
      </c>
      <c r="Q194" s="9">
        <v>6.1381074168797956E-2</v>
      </c>
    </row>
    <row r="195" spans="4:17" x14ac:dyDescent="0.25">
      <c r="D195" s="8" t="s">
        <v>607</v>
      </c>
      <c r="E195" s="20">
        <v>170</v>
      </c>
      <c r="F195" s="20">
        <v>128</v>
      </c>
      <c r="G195" s="9">
        <v>0.75294117647058822</v>
      </c>
      <c r="H195" s="20">
        <v>86</v>
      </c>
      <c r="I195" s="9">
        <v>0.671875</v>
      </c>
      <c r="J195" s="20">
        <v>0</v>
      </c>
      <c r="K195" s="9">
        <v>0</v>
      </c>
      <c r="L195" s="20">
        <v>8</v>
      </c>
      <c r="M195" s="9">
        <v>6.25E-2</v>
      </c>
      <c r="N195" s="20">
        <v>21</v>
      </c>
      <c r="O195" s="9">
        <v>0.1640625</v>
      </c>
      <c r="P195" s="20">
        <v>2</v>
      </c>
      <c r="Q195" s="9">
        <v>1.5625E-2</v>
      </c>
    </row>
    <row r="196" spans="4:17" x14ac:dyDescent="0.25">
      <c r="D196" s="8" t="s">
        <v>618</v>
      </c>
      <c r="E196" s="20">
        <v>149</v>
      </c>
      <c r="F196" s="20">
        <v>111</v>
      </c>
      <c r="G196" s="9">
        <v>0.74496644295302017</v>
      </c>
      <c r="H196" s="20">
        <v>75</v>
      </c>
      <c r="I196" s="9">
        <v>0.67567567567567566</v>
      </c>
      <c r="J196" s="20">
        <v>0</v>
      </c>
      <c r="K196" s="9">
        <v>0</v>
      </c>
      <c r="L196" s="20">
        <v>7</v>
      </c>
      <c r="M196" s="9">
        <v>6.3063063063063057E-2</v>
      </c>
      <c r="N196" s="20">
        <v>19</v>
      </c>
      <c r="O196" s="9">
        <v>0.17117117117117117</v>
      </c>
      <c r="P196" s="20">
        <v>9</v>
      </c>
      <c r="Q196" s="9">
        <v>8.1081081081081086E-2</v>
      </c>
    </row>
    <row r="197" spans="4:17" x14ac:dyDescent="0.25">
      <c r="D197" s="8" t="s">
        <v>619</v>
      </c>
      <c r="E197" s="20">
        <v>276</v>
      </c>
      <c r="F197" s="20">
        <v>194</v>
      </c>
      <c r="G197" s="9">
        <v>0.70289855072463769</v>
      </c>
      <c r="H197" s="20">
        <v>125</v>
      </c>
      <c r="I197" s="9">
        <v>0.64432989690721654</v>
      </c>
      <c r="J197" s="20">
        <v>0</v>
      </c>
      <c r="K197" s="9">
        <v>0</v>
      </c>
      <c r="L197" s="20">
        <v>28</v>
      </c>
      <c r="M197" s="9">
        <v>0.14432989690721648</v>
      </c>
      <c r="N197" s="20">
        <v>26</v>
      </c>
      <c r="O197" s="9">
        <v>0.13402061855670103</v>
      </c>
      <c r="P197" s="20">
        <v>16</v>
      </c>
      <c r="Q197" s="9">
        <v>8.247422680412371E-2</v>
      </c>
    </row>
    <row r="198" spans="4:17" x14ac:dyDescent="0.25">
      <c r="D198" s="8" t="s">
        <v>622</v>
      </c>
      <c r="E198" s="20">
        <v>348</v>
      </c>
      <c r="F198" s="20">
        <v>252</v>
      </c>
      <c r="G198" s="9">
        <v>0.72413793103448276</v>
      </c>
      <c r="H198" s="20">
        <v>151</v>
      </c>
      <c r="I198" s="9">
        <v>0.59920634920634919</v>
      </c>
      <c r="J198" s="20">
        <v>0</v>
      </c>
      <c r="K198" s="9">
        <v>0</v>
      </c>
      <c r="L198" s="20">
        <v>33</v>
      </c>
      <c r="M198" s="9">
        <v>0.13095238095238096</v>
      </c>
      <c r="N198" s="20">
        <v>31</v>
      </c>
      <c r="O198" s="9">
        <v>0.12301587301587301</v>
      </c>
      <c r="P198" s="20">
        <v>11</v>
      </c>
      <c r="Q198" s="9">
        <v>4.3650793650793648E-2</v>
      </c>
    </row>
    <row r="199" spans="4:17" x14ac:dyDescent="0.25">
      <c r="D199" s="8" t="s">
        <v>750</v>
      </c>
      <c r="E199" s="20">
        <v>133</v>
      </c>
      <c r="F199" s="20">
        <v>97</v>
      </c>
      <c r="G199" s="9">
        <v>0.72932330827067671</v>
      </c>
      <c r="H199" s="20">
        <v>62</v>
      </c>
      <c r="I199" s="9">
        <v>0.63917525773195871</v>
      </c>
      <c r="J199" s="20">
        <v>0</v>
      </c>
      <c r="K199" s="9">
        <v>0</v>
      </c>
      <c r="L199" s="20">
        <v>18</v>
      </c>
      <c r="M199" s="9">
        <v>0.18556701030927836</v>
      </c>
      <c r="N199" s="20">
        <v>3</v>
      </c>
      <c r="O199" s="9">
        <v>3.0927835051546393E-2</v>
      </c>
      <c r="P199" s="20">
        <v>10</v>
      </c>
      <c r="Q199" s="9">
        <v>0.10309278350515463</v>
      </c>
    </row>
    <row r="200" spans="4:17" x14ac:dyDescent="0.25">
      <c r="D200" s="7" t="s">
        <v>599</v>
      </c>
      <c r="E200" s="20">
        <v>2016</v>
      </c>
      <c r="F200" s="20">
        <v>1376</v>
      </c>
      <c r="G200" s="9">
        <v>0.68253968253968256</v>
      </c>
      <c r="H200" s="20">
        <v>842</v>
      </c>
      <c r="I200" s="9">
        <v>0.61191860465116277</v>
      </c>
      <c r="J200" s="20">
        <v>0</v>
      </c>
      <c r="K200" s="9">
        <v>0</v>
      </c>
      <c r="L200" s="20">
        <v>119</v>
      </c>
      <c r="M200" s="9">
        <v>8.6482558139534885E-2</v>
      </c>
      <c r="N200" s="20">
        <v>322</v>
      </c>
      <c r="O200" s="9">
        <v>0.23401162790697674</v>
      </c>
      <c r="P200" s="20">
        <v>86</v>
      </c>
      <c r="Q200" s="9">
        <v>6.25E-2</v>
      </c>
    </row>
    <row r="201" spans="4:17" x14ac:dyDescent="0.25">
      <c r="D201" s="8" t="s">
        <v>600</v>
      </c>
      <c r="E201" s="20">
        <v>178</v>
      </c>
      <c r="F201" s="20">
        <v>112</v>
      </c>
      <c r="G201" s="9">
        <v>0.6292134831460674</v>
      </c>
      <c r="H201" s="20">
        <v>76</v>
      </c>
      <c r="I201" s="9">
        <v>0.6785714285714286</v>
      </c>
      <c r="J201" s="20">
        <v>0</v>
      </c>
      <c r="K201" s="9">
        <v>0</v>
      </c>
      <c r="L201" s="20">
        <v>14</v>
      </c>
      <c r="M201" s="9">
        <v>0.125</v>
      </c>
      <c r="N201" s="20">
        <v>33</v>
      </c>
      <c r="O201" s="9">
        <v>0.29464285714285715</v>
      </c>
      <c r="P201" s="20">
        <v>10</v>
      </c>
      <c r="Q201" s="9">
        <v>8.9285714285714288E-2</v>
      </c>
    </row>
    <row r="202" spans="4:17" x14ac:dyDescent="0.25">
      <c r="D202" s="8" t="s">
        <v>601</v>
      </c>
      <c r="E202" s="20">
        <v>397</v>
      </c>
      <c r="F202" s="20">
        <v>264</v>
      </c>
      <c r="G202" s="9">
        <v>0.66498740554156166</v>
      </c>
      <c r="H202" s="20">
        <v>141</v>
      </c>
      <c r="I202" s="9">
        <v>0.53409090909090906</v>
      </c>
      <c r="J202" s="20">
        <v>0</v>
      </c>
      <c r="K202" s="9">
        <v>0</v>
      </c>
      <c r="L202" s="20">
        <v>27</v>
      </c>
      <c r="M202" s="9">
        <v>0.10227272727272728</v>
      </c>
      <c r="N202" s="20">
        <v>73</v>
      </c>
      <c r="O202" s="9">
        <v>0.27651515151515149</v>
      </c>
      <c r="P202" s="20">
        <v>11</v>
      </c>
      <c r="Q202" s="9">
        <v>4.1666666666666664E-2</v>
      </c>
    </row>
    <row r="203" spans="4:17" x14ac:dyDescent="0.25">
      <c r="D203" s="8" t="s">
        <v>603</v>
      </c>
      <c r="E203" s="20">
        <v>233</v>
      </c>
      <c r="F203" s="20">
        <v>155</v>
      </c>
      <c r="G203" s="9">
        <v>0.66523605150214593</v>
      </c>
      <c r="H203" s="20">
        <v>96</v>
      </c>
      <c r="I203" s="9">
        <v>0.61935483870967745</v>
      </c>
      <c r="J203" s="20">
        <v>0</v>
      </c>
      <c r="K203" s="9">
        <v>0</v>
      </c>
      <c r="L203" s="20">
        <v>4</v>
      </c>
      <c r="M203" s="9">
        <v>2.5806451612903226E-2</v>
      </c>
      <c r="N203" s="20">
        <v>52</v>
      </c>
      <c r="O203" s="9">
        <v>0.33548387096774196</v>
      </c>
      <c r="P203" s="20">
        <v>5</v>
      </c>
      <c r="Q203" s="9">
        <v>3.2258064516129031E-2</v>
      </c>
    </row>
    <row r="204" spans="4:17" x14ac:dyDescent="0.25">
      <c r="D204" s="8" t="s">
        <v>609</v>
      </c>
      <c r="E204" s="20">
        <v>435</v>
      </c>
      <c r="F204" s="20">
        <v>299</v>
      </c>
      <c r="G204" s="9">
        <v>0.68735632183908046</v>
      </c>
      <c r="H204" s="20">
        <v>175</v>
      </c>
      <c r="I204" s="9">
        <v>0.5852842809364549</v>
      </c>
      <c r="J204" s="20">
        <v>0</v>
      </c>
      <c r="K204" s="9">
        <v>0</v>
      </c>
      <c r="L204" s="20">
        <v>57</v>
      </c>
      <c r="M204" s="9">
        <v>0.19063545150501673</v>
      </c>
      <c r="N204" s="20">
        <v>18</v>
      </c>
      <c r="O204" s="9">
        <v>6.0200668896321072E-2</v>
      </c>
      <c r="P204" s="20">
        <v>34</v>
      </c>
      <c r="Q204" s="9">
        <v>0.11371237458193979</v>
      </c>
    </row>
    <row r="205" spans="4:17" x14ac:dyDescent="0.25">
      <c r="D205" s="8" t="s">
        <v>617</v>
      </c>
      <c r="E205" s="20">
        <v>773</v>
      </c>
      <c r="F205" s="20">
        <v>546</v>
      </c>
      <c r="G205" s="9">
        <v>0.70633893919793012</v>
      </c>
      <c r="H205" s="20">
        <v>354</v>
      </c>
      <c r="I205" s="9">
        <v>0.64835164835164838</v>
      </c>
      <c r="J205" s="20">
        <v>0</v>
      </c>
      <c r="K205" s="9">
        <v>0</v>
      </c>
      <c r="L205" s="20">
        <v>17</v>
      </c>
      <c r="M205" s="9">
        <v>3.1135531135531136E-2</v>
      </c>
      <c r="N205" s="20">
        <v>146</v>
      </c>
      <c r="O205" s="9">
        <v>0.26739926739926739</v>
      </c>
      <c r="P205" s="20">
        <v>26</v>
      </c>
      <c r="Q205" s="9">
        <v>4.7619047619047616E-2</v>
      </c>
    </row>
    <row r="206" spans="4:17" x14ac:dyDescent="0.25">
      <c r="D206" s="7" t="s">
        <v>463</v>
      </c>
      <c r="E206" s="20">
        <v>1297</v>
      </c>
      <c r="F206" s="20">
        <v>953</v>
      </c>
      <c r="G206" s="9">
        <v>0.7347725520431766</v>
      </c>
      <c r="H206" s="20">
        <v>628</v>
      </c>
      <c r="I206" s="9">
        <v>0.6589716684155299</v>
      </c>
      <c r="J206" s="20">
        <v>0</v>
      </c>
      <c r="K206" s="9">
        <v>0</v>
      </c>
      <c r="L206" s="20">
        <v>35</v>
      </c>
      <c r="M206" s="9">
        <v>3.6726128016789088E-2</v>
      </c>
      <c r="N206" s="20">
        <v>140</v>
      </c>
      <c r="O206" s="9">
        <v>0.14690451206715635</v>
      </c>
      <c r="P206" s="20">
        <v>105</v>
      </c>
      <c r="Q206" s="9">
        <v>0.11017838405036726</v>
      </c>
    </row>
    <row r="207" spans="4:17" x14ac:dyDescent="0.25">
      <c r="D207" s="8" t="s">
        <v>595</v>
      </c>
      <c r="E207" s="20">
        <v>149</v>
      </c>
      <c r="F207" s="20">
        <v>99</v>
      </c>
      <c r="G207" s="9">
        <v>0.66442953020134232</v>
      </c>
      <c r="H207" s="20">
        <v>58</v>
      </c>
      <c r="I207" s="9">
        <v>0.58585858585858586</v>
      </c>
      <c r="J207" s="20">
        <v>0</v>
      </c>
      <c r="K207" s="9">
        <v>0</v>
      </c>
      <c r="L207" s="20">
        <v>3</v>
      </c>
      <c r="M207" s="9">
        <v>3.0303030303030304E-2</v>
      </c>
      <c r="N207" s="20">
        <v>13</v>
      </c>
      <c r="O207" s="9">
        <v>0.13131313131313133</v>
      </c>
      <c r="P207" s="20">
        <v>27</v>
      </c>
      <c r="Q207" s="9">
        <v>0.27272727272727271</v>
      </c>
    </row>
    <row r="208" spans="4:17" x14ac:dyDescent="0.25">
      <c r="D208" s="8" t="s">
        <v>464</v>
      </c>
      <c r="E208" s="20">
        <v>253</v>
      </c>
      <c r="F208" s="20">
        <v>173</v>
      </c>
      <c r="G208" s="9">
        <v>0.6837944664031621</v>
      </c>
      <c r="H208" s="20">
        <v>95</v>
      </c>
      <c r="I208" s="9">
        <v>0.54913294797687862</v>
      </c>
      <c r="J208" s="20">
        <v>0</v>
      </c>
      <c r="K208" s="9">
        <v>0</v>
      </c>
      <c r="L208" s="20">
        <v>2</v>
      </c>
      <c r="M208" s="9">
        <v>1.1560693641618497E-2</v>
      </c>
      <c r="N208" s="20">
        <v>29</v>
      </c>
      <c r="O208" s="9">
        <v>0.16763005780346821</v>
      </c>
      <c r="P208" s="20">
        <v>27</v>
      </c>
      <c r="Q208" s="9">
        <v>0.15606936416184972</v>
      </c>
    </row>
    <row r="209" spans="4:17" x14ac:dyDescent="0.25">
      <c r="D209" s="8" t="s">
        <v>611</v>
      </c>
      <c r="E209" s="20">
        <v>504</v>
      </c>
      <c r="F209" s="20">
        <v>410</v>
      </c>
      <c r="G209" s="9">
        <v>0.81349206349206349</v>
      </c>
      <c r="H209" s="20">
        <v>303</v>
      </c>
      <c r="I209" s="9">
        <v>0.73902439024390243</v>
      </c>
      <c r="J209" s="20">
        <v>0</v>
      </c>
      <c r="K209" s="9">
        <v>0</v>
      </c>
      <c r="L209" s="20">
        <v>14</v>
      </c>
      <c r="M209" s="9">
        <v>3.4146341463414637E-2</v>
      </c>
      <c r="N209" s="20">
        <v>59</v>
      </c>
      <c r="O209" s="9">
        <v>0.14390243902439023</v>
      </c>
      <c r="P209" s="20">
        <v>8</v>
      </c>
      <c r="Q209" s="9">
        <v>1.9512195121951219E-2</v>
      </c>
    </row>
    <row r="210" spans="4:17" x14ac:dyDescent="0.25">
      <c r="D210" s="8" t="s">
        <v>612</v>
      </c>
      <c r="E210" s="20">
        <v>61</v>
      </c>
      <c r="F210" s="20">
        <v>32</v>
      </c>
      <c r="G210" s="9">
        <v>0.52459016393442626</v>
      </c>
      <c r="H210" s="20">
        <v>21</v>
      </c>
      <c r="I210" s="9">
        <v>0.65625</v>
      </c>
      <c r="J210" s="20">
        <v>0</v>
      </c>
      <c r="K210" s="9">
        <v>0</v>
      </c>
      <c r="L210" s="20">
        <v>9</v>
      </c>
      <c r="M210" s="9">
        <v>0.28125</v>
      </c>
      <c r="N210" s="20">
        <v>10</v>
      </c>
      <c r="O210" s="9">
        <v>0.3125</v>
      </c>
      <c r="P210" s="20">
        <v>2</v>
      </c>
      <c r="Q210" s="9">
        <v>6.25E-2</v>
      </c>
    </row>
    <row r="211" spans="4:17" x14ac:dyDescent="0.25">
      <c r="D211" s="8" t="s">
        <v>467</v>
      </c>
      <c r="E211" s="20">
        <v>208</v>
      </c>
      <c r="F211" s="20">
        <v>155</v>
      </c>
      <c r="G211" s="9">
        <v>0.74519230769230771</v>
      </c>
      <c r="H211" s="20">
        <v>100</v>
      </c>
      <c r="I211" s="9">
        <v>0.64516129032258063</v>
      </c>
      <c r="J211" s="20">
        <v>0</v>
      </c>
      <c r="K211" s="9">
        <v>0</v>
      </c>
      <c r="L211" s="20">
        <v>1</v>
      </c>
      <c r="M211" s="9">
        <v>6.4516129032258064E-3</v>
      </c>
      <c r="N211" s="20">
        <v>21</v>
      </c>
      <c r="O211" s="9">
        <v>0.13548387096774195</v>
      </c>
      <c r="P211" s="20">
        <v>21</v>
      </c>
      <c r="Q211" s="9">
        <v>0.13548387096774195</v>
      </c>
    </row>
    <row r="212" spans="4:17" x14ac:dyDescent="0.25">
      <c r="D212" s="8" t="s">
        <v>470</v>
      </c>
      <c r="E212" s="20">
        <v>122</v>
      </c>
      <c r="F212" s="20">
        <v>84</v>
      </c>
      <c r="G212" s="9">
        <v>0.68852459016393441</v>
      </c>
      <c r="H212" s="20">
        <v>51</v>
      </c>
      <c r="I212" s="9">
        <v>0.6071428571428571</v>
      </c>
      <c r="J212" s="20">
        <v>0</v>
      </c>
      <c r="K212" s="9">
        <v>0</v>
      </c>
      <c r="L212" s="20">
        <v>6</v>
      </c>
      <c r="M212" s="9">
        <v>7.1428571428571425E-2</v>
      </c>
      <c r="N212" s="20">
        <v>8</v>
      </c>
      <c r="O212" s="9">
        <v>9.5238095238095233E-2</v>
      </c>
      <c r="P212" s="20">
        <v>20</v>
      </c>
      <c r="Q212" s="9">
        <v>0.23809523809523808</v>
      </c>
    </row>
    <row r="213" spans="4:17" x14ac:dyDescent="0.25">
      <c r="D213" s="6" t="s">
        <v>472</v>
      </c>
      <c r="E213" s="20">
        <v>7209</v>
      </c>
      <c r="F213" s="20">
        <v>5730</v>
      </c>
      <c r="G213" s="9">
        <v>0.79483978360382856</v>
      </c>
      <c r="H213" s="20">
        <v>4074</v>
      </c>
      <c r="I213" s="9">
        <v>0.71099476439790577</v>
      </c>
      <c r="J213" s="20">
        <v>0</v>
      </c>
      <c r="K213" s="9">
        <v>0</v>
      </c>
      <c r="L213" s="20">
        <v>138</v>
      </c>
      <c r="M213" s="9">
        <v>2.4083769633507852E-2</v>
      </c>
      <c r="N213" s="20">
        <v>838</v>
      </c>
      <c r="O213" s="9">
        <v>0.14624781849912741</v>
      </c>
      <c r="P213" s="20">
        <v>243</v>
      </c>
      <c r="Q213" s="9">
        <v>4.2408376963350786E-2</v>
      </c>
    </row>
    <row r="214" spans="4:17" x14ac:dyDescent="0.25">
      <c r="D214" s="7" t="s">
        <v>477</v>
      </c>
      <c r="E214" s="20">
        <v>994</v>
      </c>
      <c r="F214" s="20">
        <v>790</v>
      </c>
      <c r="G214" s="9">
        <v>0.79476861167002011</v>
      </c>
      <c r="H214" s="20">
        <v>521</v>
      </c>
      <c r="I214" s="9">
        <v>0.65949367088607591</v>
      </c>
      <c r="J214" s="20">
        <v>0</v>
      </c>
      <c r="K214" s="9">
        <v>0</v>
      </c>
      <c r="L214" s="20">
        <v>9</v>
      </c>
      <c r="M214" s="9">
        <v>1.1392405063291139E-2</v>
      </c>
      <c r="N214" s="20">
        <v>96</v>
      </c>
      <c r="O214" s="9">
        <v>0.12151898734177215</v>
      </c>
      <c r="P214" s="20">
        <v>43</v>
      </c>
      <c r="Q214" s="9">
        <v>5.4430379746835442E-2</v>
      </c>
    </row>
    <row r="215" spans="4:17" x14ac:dyDescent="0.25">
      <c r="D215" s="8" t="s">
        <v>626</v>
      </c>
      <c r="E215" s="20">
        <v>140</v>
      </c>
      <c r="F215" s="20">
        <v>114</v>
      </c>
      <c r="G215" s="9">
        <v>0.81428571428571428</v>
      </c>
      <c r="H215" s="20">
        <v>69</v>
      </c>
      <c r="I215" s="9">
        <v>0.60526315789473684</v>
      </c>
      <c r="J215" s="20">
        <v>0</v>
      </c>
      <c r="K215" s="9">
        <v>0</v>
      </c>
      <c r="L215" s="20">
        <v>1</v>
      </c>
      <c r="M215" s="9">
        <v>8.771929824561403E-3</v>
      </c>
      <c r="N215" s="20">
        <v>18</v>
      </c>
      <c r="O215" s="9">
        <v>0.15789473684210525</v>
      </c>
      <c r="P215" s="20">
        <v>0</v>
      </c>
      <c r="Q215" s="9">
        <v>0</v>
      </c>
    </row>
    <row r="216" spans="4:17" x14ac:dyDescent="0.25">
      <c r="D216" s="8" t="s">
        <v>628</v>
      </c>
      <c r="E216" s="20">
        <v>92</v>
      </c>
      <c r="F216" s="20">
        <v>69</v>
      </c>
      <c r="G216" s="9">
        <v>0.75</v>
      </c>
      <c r="H216" s="20">
        <v>40</v>
      </c>
      <c r="I216" s="9">
        <v>0.57971014492753625</v>
      </c>
      <c r="J216" s="20">
        <v>0</v>
      </c>
      <c r="K216" s="9">
        <v>0</v>
      </c>
      <c r="L216" s="20">
        <v>1</v>
      </c>
      <c r="M216" s="9">
        <v>1.4492753623188406E-2</v>
      </c>
      <c r="N216" s="20">
        <v>12</v>
      </c>
      <c r="O216" s="9">
        <v>0.17391304347826086</v>
      </c>
      <c r="P216" s="20">
        <v>0</v>
      </c>
      <c r="Q216" s="9">
        <v>0</v>
      </c>
    </row>
    <row r="217" spans="4:17" x14ac:dyDescent="0.25">
      <c r="D217" s="8" t="s">
        <v>478</v>
      </c>
      <c r="E217" s="20">
        <v>206</v>
      </c>
      <c r="F217" s="20">
        <v>161</v>
      </c>
      <c r="G217" s="9">
        <v>0.78155339805825241</v>
      </c>
      <c r="H217" s="20">
        <v>92</v>
      </c>
      <c r="I217" s="9">
        <v>0.5714285714285714</v>
      </c>
      <c r="J217" s="20">
        <v>0</v>
      </c>
      <c r="K217" s="9">
        <v>0</v>
      </c>
      <c r="L217" s="20">
        <v>1</v>
      </c>
      <c r="M217" s="9">
        <v>6.2111801242236021E-3</v>
      </c>
      <c r="N217" s="20">
        <v>20</v>
      </c>
      <c r="O217" s="9">
        <v>0.12422360248447205</v>
      </c>
      <c r="P217" s="20">
        <v>7</v>
      </c>
      <c r="Q217" s="9">
        <v>4.3478260869565216E-2</v>
      </c>
    </row>
    <row r="218" spans="4:17" x14ac:dyDescent="0.25">
      <c r="D218" s="8" t="s">
        <v>634</v>
      </c>
      <c r="E218" s="20">
        <v>170</v>
      </c>
      <c r="F218" s="20">
        <v>139</v>
      </c>
      <c r="G218" s="9">
        <v>0.81764705882352939</v>
      </c>
      <c r="H218" s="20">
        <v>96</v>
      </c>
      <c r="I218" s="9">
        <v>0.69064748201438853</v>
      </c>
      <c r="J218" s="20">
        <v>0</v>
      </c>
      <c r="K218" s="9">
        <v>0</v>
      </c>
      <c r="L218" s="20">
        <v>4</v>
      </c>
      <c r="M218" s="9">
        <v>2.8776978417266189E-2</v>
      </c>
      <c r="N218" s="20">
        <v>11</v>
      </c>
      <c r="O218" s="9">
        <v>7.9136690647482008E-2</v>
      </c>
      <c r="P218" s="20">
        <v>10</v>
      </c>
      <c r="Q218" s="9">
        <v>7.1942446043165464E-2</v>
      </c>
    </row>
    <row r="219" spans="4:17" x14ac:dyDescent="0.25">
      <c r="D219" s="8" t="s">
        <v>482</v>
      </c>
      <c r="E219" s="20">
        <v>194</v>
      </c>
      <c r="F219" s="20">
        <v>160</v>
      </c>
      <c r="G219" s="9">
        <v>0.82474226804123707</v>
      </c>
      <c r="H219" s="20">
        <v>101</v>
      </c>
      <c r="I219" s="9">
        <v>0.63124999999999998</v>
      </c>
      <c r="J219" s="20">
        <v>0</v>
      </c>
      <c r="K219" s="9">
        <v>0</v>
      </c>
      <c r="L219" s="20">
        <v>2</v>
      </c>
      <c r="M219" s="9">
        <v>1.2500000000000001E-2</v>
      </c>
      <c r="N219" s="20">
        <v>12</v>
      </c>
      <c r="O219" s="9">
        <v>7.4999999999999997E-2</v>
      </c>
      <c r="P219" s="20">
        <v>4</v>
      </c>
      <c r="Q219" s="9">
        <v>2.5000000000000001E-2</v>
      </c>
    </row>
    <row r="220" spans="4:17" x14ac:dyDescent="0.25">
      <c r="D220" s="8" t="s">
        <v>638</v>
      </c>
      <c r="E220" s="20">
        <v>93</v>
      </c>
      <c r="F220" s="20">
        <v>70</v>
      </c>
      <c r="G220" s="9">
        <v>0.75268817204301075</v>
      </c>
      <c r="H220" s="20">
        <v>37</v>
      </c>
      <c r="I220" s="9">
        <v>0.52857142857142858</v>
      </c>
      <c r="J220" s="20">
        <v>0</v>
      </c>
      <c r="K220" s="9">
        <v>0</v>
      </c>
      <c r="L220" s="20">
        <v>0</v>
      </c>
      <c r="M220" s="9">
        <v>0</v>
      </c>
      <c r="N220" s="20">
        <v>14</v>
      </c>
      <c r="O220" s="9">
        <v>0.2</v>
      </c>
      <c r="P220" s="20">
        <v>7</v>
      </c>
      <c r="Q220" s="9">
        <v>0.1</v>
      </c>
    </row>
    <row r="221" spans="4:17" x14ac:dyDescent="0.25">
      <c r="D221" s="8" t="s">
        <v>492</v>
      </c>
      <c r="E221" s="20">
        <v>99</v>
      </c>
      <c r="F221" s="20">
        <v>77</v>
      </c>
      <c r="G221" s="9">
        <v>0.77777777777777779</v>
      </c>
      <c r="H221" s="20">
        <v>38</v>
      </c>
      <c r="I221" s="9">
        <v>0.4935064935064935</v>
      </c>
      <c r="J221" s="20">
        <v>0</v>
      </c>
      <c r="K221" s="9">
        <v>0</v>
      </c>
      <c r="L221" s="20">
        <v>0</v>
      </c>
      <c r="M221" s="9">
        <v>0</v>
      </c>
      <c r="N221" s="20">
        <v>2</v>
      </c>
      <c r="O221" s="9">
        <v>2.5974025974025976E-2</v>
      </c>
      <c r="P221" s="20">
        <v>15</v>
      </c>
      <c r="Q221" s="9">
        <v>0.19480519480519481</v>
      </c>
    </row>
    <row r="222" spans="4:17" x14ac:dyDescent="0.25">
      <c r="D222" s="8" t="s">
        <v>754</v>
      </c>
      <c r="E222" s="20"/>
      <c r="F222" s="20"/>
      <c r="G222" s="9">
        <v>0</v>
      </c>
      <c r="H222" s="20">
        <v>48</v>
      </c>
      <c r="I222" s="9">
        <v>0</v>
      </c>
      <c r="J222" s="20"/>
      <c r="K222" s="9">
        <v>0</v>
      </c>
      <c r="L222" s="20"/>
      <c r="M222" s="9">
        <v>0</v>
      </c>
      <c r="N222" s="20">
        <v>7</v>
      </c>
      <c r="O222" s="9">
        <v>0</v>
      </c>
      <c r="P222" s="20"/>
      <c r="Q222" s="9">
        <v>0</v>
      </c>
    </row>
    <row r="223" spans="4:17" x14ac:dyDescent="0.25">
      <c r="D223" s="7" t="s">
        <v>485</v>
      </c>
      <c r="E223" s="20">
        <v>758</v>
      </c>
      <c r="F223" s="20">
        <v>592</v>
      </c>
      <c r="G223" s="9">
        <v>0.78100263852242746</v>
      </c>
      <c r="H223" s="20">
        <v>348</v>
      </c>
      <c r="I223" s="9">
        <v>0.58783783783783783</v>
      </c>
      <c r="J223" s="20">
        <v>0</v>
      </c>
      <c r="K223" s="9">
        <v>0</v>
      </c>
      <c r="L223" s="20">
        <v>12</v>
      </c>
      <c r="M223" s="9">
        <v>2.0270270270270271E-2</v>
      </c>
      <c r="N223" s="20">
        <v>95</v>
      </c>
      <c r="O223" s="9">
        <v>0.16047297297297297</v>
      </c>
      <c r="P223" s="20">
        <v>32</v>
      </c>
      <c r="Q223" s="9">
        <v>5.4054054054054057E-2</v>
      </c>
    </row>
    <row r="224" spans="4:17" x14ac:dyDescent="0.25">
      <c r="D224" s="8" t="s">
        <v>629</v>
      </c>
      <c r="E224" s="20">
        <v>104</v>
      </c>
      <c r="F224" s="20">
        <v>86</v>
      </c>
      <c r="G224" s="9">
        <v>0.82692307692307687</v>
      </c>
      <c r="H224" s="20">
        <v>54</v>
      </c>
      <c r="I224" s="9">
        <v>0.62790697674418605</v>
      </c>
      <c r="J224" s="20">
        <v>0</v>
      </c>
      <c r="K224" s="9">
        <v>0</v>
      </c>
      <c r="L224" s="20">
        <v>4</v>
      </c>
      <c r="M224" s="9">
        <v>4.6511627906976744E-2</v>
      </c>
      <c r="N224" s="20">
        <v>4</v>
      </c>
      <c r="O224" s="9">
        <v>4.6511627906976744E-2</v>
      </c>
      <c r="P224" s="20">
        <v>8</v>
      </c>
      <c r="Q224" s="9">
        <v>9.3023255813953487E-2</v>
      </c>
    </row>
    <row r="225" spans="4:17" x14ac:dyDescent="0.25">
      <c r="D225" s="8" t="s">
        <v>631</v>
      </c>
      <c r="E225" s="20">
        <v>112</v>
      </c>
      <c r="F225" s="20">
        <v>88</v>
      </c>
      <c r="G225" s="9">
        <v>0.7857142857142857</v>
      </c>
      <c r="H225" s="20">
        <v>54</v>
      </c>
      <c r="I225" s="9">
        <v>0.61363636363636365</v>
      </c>
      <c r="J225" s="20">
        <v>0</v>
      </c>
      <c r="K225" s="9">
        <v>0</v>
      </c>
      <c r="L225" s="20">
        <v>0</v>
      </c>
      <c r="M225" s="9">
        <v>0</v>
      </c>
      <c r="N225" s="20">
        <v>16</v>
      </c>
      <c r="O225" s="9">
        <v>0.18181818181818182</v>
      </c>
      <c r="P225" s="20">
        <v>3</v>
      </c>
      <c r="Q225" s="9">
        <v>3.4090909090909088E-2</v>
      </c>
    </row>
    <row r="226" spans="4:17" x14ac:dyDescent="0.25">
      <c r="D226" s="8" t="s">
        <v>632</v>
      </c>
      <c r="E226" s="20">
        <v>235</v>
      </c>
      <c r="F226" s="20">
        <v>179</v>
      </c>
      <c r="G226" s="9">
        <v>0.76170212765957446</v>
      </c>
      <c r="H226" s="20">
        <v>102</v>
      </c>
      <c r="I226" s="9">
        <v>0.56983240223463683</v>
      </c>
      <c r="J226" s="20">
        <v>0</v>
      </c>
      <c r="K226" s="9">
        <v>0</v>
      </c>
      <c r="L226" s="20">
        <v>2</v>
      </c>
      <c r="M226" s="9">
        <v>1.11731843575419E-2</v>
      </c>
      <c r="N226" s="20">
        <v>37</v>
      </c>
      <c r="O226" s="9">
        <v>0.20670391061452514</v>
      </c>
      <c r="P226" s="20">
        <v>8</v>
      </c>
      <c r="Q226" s="9">
        <v>4.4692737430167599E-2</v>
      </c>
    </row>
    <row r="227" spans="4:17" x14ac:dyDescent="0.25">
      <c r="D227" s="8" t="s">
        <v>633</v>
      </c>
      <c r="E227" s="20">
        <v>82</v>
      </c>
      <c r="F227" s="20">
        <v>67</v>
      </c>
      <c r="G227" s="9">
        <v>0.81707317073170727</v>
      </c>
      <c r="H227" s="20">
        <v>39</v>
      </c>
      <c r="I227" s="9">
        <v>0.58208955223880599</v>
      </c>
      <c r="J227" s="20">
        <v>0</v>
      </c>
      <c r="K227" s="9">
        <v>0</v>
      </c>
      <c r="L227" s="20">
        <v>4</v>
      </c>
      <c r="M227" s="9">
        <v>5.9701492537313432E-2</v>
      </c>
      <c r="N227" s="20">
        <v>6</v>
      </c>
      <c r="O227" s="9">
        <v>8.9552238805970144E-2</v>
      </c>
      <c r="P227" s="20">
        <v>3</v>
      </c>
      <c r="Q227" s="9">
        <v>4.4776119402985072E-2</v>
      </c>
    </row>
    <row r="228" spans="4:17" x14ac:dyDescent="0.25">
      <c r="D228" s="8" t="s">
        <v>486</v>
      </c>
      <c r="E228" s="20">
        <v>41</v>
      </c>
      <c r="F228" s="20">
        <v>36</v>
      </c>
      <c r="G228" s="9">
        <v>0.87804878048780488</v>
      </c>
      <c r="H228" s="20">
        <v>25</v>
      </c>
      <c r="I228" s="9">
        <v>0.69444444444444442</v>
      </c>
      <c r="J228" s="20">
        <v>0</v>
      </c>
      <c r="K228" s="9">
        <v>0</v>
      </c>
      <c r="L228" s="20">
        <v>0</v>
      </c>
      <c r="M228" s="9">
        <v>0</v>
      </c>
      <c r="N228" s="20">
        <v>4</v>
      </c>
      <c r="O228" s="9">
        <v>0.1111111111111111</v>
      </c>
      <c r="P228" s="20">
        <v>1</v>
      </c>
      <c r="Q228" s="9">
        <v>2.7777777777777776E-2</v>
      </c>
    </row>
    <row r="229" spans="4:17" x14ac:dyDescent="0.25">
      <c r="D229" s="8" t="s">
        <v>635</v>
      </c>
      <c r="E229" s="20">
        <v>91</v>
      </c>
      <c r="F229" s="20">
        <v>73</v>
      </c>
      <c r="G229" s="9">
        <v>0.80219780219780223</v>
      </c>
      <c r="H229" s="20">
        <v>41</v>
      </c>
      <c r="I229" s="9">
        <v>0.56164383561643838</v>
      </c>
      <c r="J229" s="20">
        <v>0</v>
      </c>
      <c r="K229" s="9">
        <v>0</v>
      </c>
      <c r="L229" s="20">
        <v>0</v>
      </c>
      <c r="M229" s="9">
        <v>0</v>
      </c>
      <c r="N229" s="20">
        <v>14</v>
      </c>
      <c r="O229" s="9">
        <v>0.19178082191780821</v>
      </c>
      <c r="P229" s="20">
        <v>0</v>
      </c>
      <c r="Q229" s="9">
        <v>0</v>
      </c>
    </row>
    <row r="230" spans="4:17" x14ac:dyDescent="0.25">
      <c r="D230" s="8" t="s">
        <v>642</v>
      </c>
      <c r="E230" s="20">
        <v>93</v>
      </c>
      <c r="F230" s="20">
        <v>63</v>
      </c>
      <c r="G230" s="9">
        <v>0.67741935483870963</v>
      </c>
      <c r="H230" s="20">
        <v>33</v>
      </c>
      <c r="I230" s="9">
        <v>0.52380952380952384</v>
      </c>
      <c r="J230" s="20">
        <v>0</v>
      </c>
      <c r="K230" s="9">
        <v>0</v>
      </c>
      <c r="L230" s="20">
        <v>2</v>
      </c>
      <c r="M230" s="9">
        <v>3.1746031746031744E-2</v>
      </c>
      <c r="N230" s="20">
        <v>14</v>
      </c>
      <c r="O230" s="9">
        <v>0.22222222222222221</v>
      </c>
      <c r="P230" s="20">
        <v>9</v>
      </c>
      <c r="Q230" s="9">
        <v>0.14285714285714285</v>
      </c>
    </row>
    <row r="231" spans="4:17" x14ac:dyDescent="0.25">
      <c r="D231" s="7" t="s">
        <v>487</v>
      </c>
      <c r="E231" s="20">
        <v>826</v>
      </c>
      <c r="F231" s="20">
        <v>572</v>
      </c>
      <c r="G231" s="9">
        <v>0.69249394673123488</v>
      </c>
      <c r="H231" s="20">
        <v>430</v>
      </c>
      <c r="I231" s="9">
        <v>0.75174825174825177</v>
      </c>
      <c r="J231" s="20">
        <v>0</v>
      </c>
      <c r="K231" s="9">
        <v>0</v>
      </c>
      <c r="L231" s="20">
        <v>13</v>
      </c>
      <c r="M231" s="9">
        <v>2.2727272727272728E-2</v>
      </c>
      <c r="N231" s="20">
        <v>165</v>
      </c>
      <c r="O231" s="9">
        <v>0.28846153846153844</v>
      </c>
      <c r="P231" s="20">
        <v>30</v>
      </c>
      <c r="Q231" s="9">
        <v>5.2447552447552448E-2</v>
      </c>
    </row>
    <row r="232" spans="4:17" x14ac:dyDescent="0.25">
      <c r="D232" s="8" t="s">
        <v>488</v>
      </c>
      <c r="E232" s="20">
        <v>249</v>
      </c>
      <c r="F232" s="20">
        <v>174</v>
      </c>
      <c r="G232" s="9">
        <v>0.6987951807228916</v>
      </c>
      <c r="H232" s="20">
        <v>99</v>
      </c>
      <c r="I232" s="9">
        <v>0.56896551724137934</v>
      </c>
      <c r="J232" s="20">
        <v>0</v>
      </c>
      <c r="K232" s="9">
        <v>0</v>
      </c>
      <c r="L232" s="20">
        <v>6</v>
      </c>
      <c r="M232" s="9">
        <v>3.4482758620689655E-2</v>
      </c>
      <c r="N232" s="20">
        <v>43</v>
      </c>
      <c r="O232" s="9">
        <v>0.2471264367816092</v>
      </c>
      <c r="P232" s="20">
        <v>8</v>
      </c>
      <c r="Q232" s="9">
        <v>4.5977011494252873E-2</v>
      </c>
    </row>
    <row r="233" spans="4:17" x14ac:dyDescent="0.25">
      <c r="D233" s="8" t="s">
        <v>489</v>
      </c>
      <c r="E233" s="20">
        <v>218</v>
      </c>
      <c r="F233" s="20">
        <v>150</v>
      </c>
      <c r="G233" s="9">
        <v>0.68807339449541283</v>
      </c>
      <c r="H233" s="20">
        <v>71</v>
      </c>
      <c r="I233" s="9">
        <v>0.47333333333333333</v>
      </c>
      <c r="J233" s="20">
        <v>0</v>
      </c>
      <c r="K233" s="9">
        <v>0</v>
      </c>
      <c r="L233" s="20">
        <v>4</v>
      </c>
      <c r="M233" s="9">
        <v>2.6666666666666668E-2</v>
      </c>
      <c r="N233" s="20">
        <v>40</v>
      </c>
      <c r="O233" s="9">
        <v>0.26666666666666666</v>
      </c>
      <c r="P233" s="20">
        <v>7</v>
      </c>
      <c r="Q233" s="9">
        <v>4.6666666666666669E-2</v>
      </c>
    </row>
    <row r="234" spans="4:17" x14ac:dyDescent="0.25">
      <c r="D234" s="8" t="s">
        <v>493</v>
      </c>
      <c r="E234" s="20">
        <v>359</v>
      </c>
      <c r="F234" s="20">
        <v>248</v>
      </c>
      <c r="G234" s="9">
        <v>0.69080779944289694</v>
      </c>
      <c r="H234" s="20">
        <v>128</v>
      </c>
      <c r="I234" s="9">
        <v>0.5161290322580645</v>
      </c>
      <c r="J234" s="20">
        <v>0</v>
      </c>
      <c r="K234" s="9">
        <v>0</v>
      </c>
      <c r="L234" s="20">
        <v>3</v>
      </c>
      <c r="M234" s="9">
        <v>1.2096774193548387E-2</v>
      </c>
      <c r="N234" s="20">
        <v>68</v>
      </c>
      <c r="O234" s="9">
        <v>0.27419354838709675</v>
      </c>
      <c r="P234" s="20">
        <v>15</v>
      </c>
      <c r="Q234" s="9">
        <v>6.0483870967741937E-2</v>
      </c>
    </row>
    <row r="235" spans="4:17" x14ac:dyDescent="0.25">
      <c r="D235" s="8" t="s">
        <v>752</v>
      </c>
      <c r="E235" s="20"/>
      <c r="F235" s="20"/>
      <c r="G235" s="9">
        <v>0</v>
      </c>
      <c r="H235" s="20">
        <v>41</v>
      </c>
      <c r="I235" s="9">
        <v>0</v>
      </c>
      <c r="J235" s="20"/>
      <c r="K235" s="9">
        <v>0</v>
      </c>
      <c r="L235" s="20"/>
      <c r="M235" s="9">
        <v>0</v>
      </c>
      <c r="N235" s="20">
        <v>8</v>
      </c>
      <c r="O235" s="9">
        <v>0</v>
      </c>
      <c r="P235" s="20"/>
      <c r="Q235" s="9">
        <v>0</v>
      </c>
    </row>
    <row r="236" spans="4:17" x14ac:dyDescent="0.25">
      <c r="D236" s="8" t="s">
        <v>753</v>
      </c>
      <c r="E236" s="20"/>
      <c r="F236" s="20"/>
      <c r="G236" s="9">
        <v>0</v>
      </c>
      <c r="H236" s="20">
        <v>91</v>
      </c>
      <c r="I236" s="9">
        <v>0</v>
      </c>
      <c r="J236" s="20"/>
      <c r="K236" s="9">
        <v>0</v>
      </c>
      <c r="L236" s="20"/>
      <c r="M236" s="9">
        <v>0</v>
      </c>
      <c r="N236" s="20">
        <v>6</v>
      </c>
      <c r="O236" s="9">
        <v>0</v>
      </c>
      <c r="P236" s="20"/>
      <c r="Q236" s="9">
        <v>0</v>
      </c>
    </row>
    <row r="237" spans="4:17" x14ac:dyDescent="0.25">
      <c r="D237" s="7" t="s">
        <v>479</v>
      </c>
      <c r="E237" s="20">
        <v>592</v>
      </c>
      <c r="F237" s="20">
        <v>481</v>
      </c>
      <c r="G237" s="9">
        <v>0.8125</v>
      </c>
      <c r="H237" s="20">
        <v>318</v>
      </c>
      <c r="I237" s="9">
        <v>0.66112266112266116</v>
      </c>
      <c r="J237" s="20">
        <v>0</v>
      </c>
      <c r="K237" s="9">
        <v>0</v>
      </c>
      <c r="L237" s="20">
        <v>10</v>
      </c>
      <c r="M237" s="9">
        <v>2.0790020790020791E-2</v>
      </c>
      <c r="N237" s="20">
        <v>60</v>
      </c>
      <c r="O237" s="9">
        <v>0.12474012474012475</v>
      </c>
      <c r="P237" s="20">
        <v>18</v>
      </c>
      <c r="Q237" s="9">
        <v>3.7422037422037424E-2</v>
      </c>
    </row>
    <row r="238" spans="4:17" x14ac:dyDescent="0.25">
      <c r="D238" s="8" t="s">
        <v>480</v>
      </c>
      <c r="E238" s="20">
        <v>238</v>
      </c>
      <c r="F238" s="20">
        <v>186</v>
      </c>
      <c r="G238" s="9">
        <v>0.78151260504201681</v>
      </c>
      <c r="H238" s="20">
        <v>130</v>
      </c>
      <c r="I238" s="9">
        <v>0.69892473118279574</v>
      </c>
      <c r="J238" s="20">
        <v>0</v>
      </c>
      <c r="K238" s="9">
        <v>0</v>
      </c>
      <c r="L238" s="20">
        <v>5</v>
      </c>
      <c r="M238" s="9">
        <v>2.6881720430107527E-2</v>
      </c>
      <c r="N238" s="20">
        <v>32</v>
      </c>
      <c r="O238" s="9">
        <v>0.17204301075268819</v>
      </c>
      <c r="P238" s="20">
        <v>4</v>
      </c>
      <c r="Q238" s="9">
        <v>2.1505376344086023E-2</v>
      </c>
    </row>
    <row r="239" spans="4:17" x14ac:dyDescent="0.25">
      <c r="D239" s="8" t="s">
        <v>484</v>
      </c>
      <c r="E239" s="20">
        <v>55</v>
      </c>
      <c r="F239" s="20">
        <v>46</v>
      </c>
      <c r="G239" s="9">
        <v>0.83636363636363631</v>
      </c>
      <c r="H239" s="20">
        <v>27</v>
      </c>
      <c r="I239" s="9">
        <v>0.58695652173913049</v>
      </c>
      <c r="J239" s="20">
        <v>0</v>
      </c>
      <c r="K239" s="9">
        <v>0</v>
      </c>
      <c r="L239" s="20">
        <v>0</v>
      </c>
      <c r="M239" s="9">
        <v>0</v>
      </c>
      <c r="N239" s="20">
        <v>7</v>
      </c>
      <c r="O239" s="9">
        <v>0.15217391304347827</v>
      </c>
      <c r="P239" s="20">
        <v>0</v>
      </c>
      <c r="Q239" s="9">
        <v>0</v>
      </c>
    </row>
    <row r="240" spans="4:17" x14ac:dyDescent="0.25">
      <c r="D240" s="8" t="s">
        <v>636</v>
      </c>
      <c r="E240" s="20">
        <v>299</v>
      </c>
      <c r="F240" s="20">
        <v>249</v>
      </c>
      <c r="G240" s="9">
        <v>0.83277591973244147</v>
      </c>
      <c r="H240" s="20">
        <v>161</v>
      </c>
      <c r="I240" s="9">
        <v>0.64658634538152615</v>
      </c>
      <c r="J240" s="20">
        <v>0</v>
      </c>
      <c r="K240" s="9">
        <v>0</v>
      </c>
      <c r="L240" s="20">
        <v>5</v>
      </c>
      <c r="M240" s="9">
        <v>2.0080321285140562E-2</v>
      </c>
      <c r="N240" s="20">
        <v>21</v>
      </c>
      <c r="O240" s="9">
        <v>8.4337349397590355E-2</v>
      </c>
      <c r="P240" s="20">
        <v>14</v>
      </c>
      <c r="Q240" s="9">
        <v>5.6224899598393573E-2</v>
      </c>
    </row>
    <row r="241" spans="4:17" x14ac:dyDescent="0.25">
      <c r="D241" s="7" t="s">
        <v>474</v>
      </c>
      <c r="E241" s="20">
        <v>1733</v>
      </c>
      <c r="F241" s="20">
        <v>1348</v>
      </c>
      <c r="G241" s="9">
        <v>0.77784189267166759</v>
      </c>
      <c r="H241" s="20">
        <v>879</v>
      </c>
      <c r="I241" s="9">
        <v>0.65207715133531152</v>
      </c>
      <c r="J241" s="20">
        <v>0</v>
      </c>
      <c r="K241" s="9">
        <v>0</v>
      </c>
      <c r="L241" s="20">
        <v>27</v>
      </c>
      <c r="M241" s="9">
        <v>2.0029673590504452E-2</v>
      </c>
      <c r="N241" s="20">
        <v>223</v>
      </c>
      <c r="O241" s="9">
        <v>0.16543026706231453</v>
      </c>
      <c r="P241" s="20">
        <v>71</v>
      </c>
      <c r="Q241" s="9">
        <v>5.2670623145400594E-2</v>
      </c>
    </row>
    <row r="242" spans="4:17" x14ac:dyDescent="0.25">
      <c r="D242" s="8" t="s">
        <v>722</v>
      </c>
      <c r="E242" s="20">
        <v>193</v>
      </c>
      <c r="F242" s="20">
        <v>134</v>
      </c>
      <c r="G242" s="9">
        <v>0.69430051813471505</v>
      </c>
      <c r="H242" s="20">
        <v>76</v>
      </c>
      <c r="I242" s="9">
        <v>0.56716417910447758</v>
      </c>
      <c r="J242" s="20">
        <v>0</v>
      </c>
      <c r="K242" s="9">
        <v>0</v>
      </c>
      <c r="L242" s="20">
        <v>3</v>
      </c>
      <c r="M242" s="9">
        <v>2.2388059701492536E-2</v>
      </c>
      <c r="N242" s="20">
        <v>42</v>
      </c>
      <c r="O242" s="9">
        <v>0.31343283582089554</v>
      </c>
      <c r="P242" s="20">
        <v>2</v>
      </c>
      <c r="Q242" s="9">
        <v>1.4925373134328358E-2</v>
      </c>
    </row>
    <row r="243" spans="4:17" x14ac:dyDescent="0.25">
      <c r="D243" s="8" t="s">
        <v>475</v>
      </c>
      <c r="E243" s="20">
        <v>403</v>
      </c>
      <c r="F243" s="20">
        <v>320</v>
      </c>
      <c r="G243" s="9">
        <v>0.794044665012407</v>
      </c>
      <c r="H243" s="20">
        <v>197</v>
      </c>
      <c r="I243" s="9">
        <v>0.61562499999999998</v>
      </c>
      <c r="J243" s="20">
        <v>0</v>
      </c>
      <c r="K243" s="9">
        <v>0</v>
      </c>
      <c r="L243" s="20">
        <v>2</v>
      </c>
      <c r="M243" s="9">
        <v>6.2500000000000003E-3</v>
      </c>
      <c r="N243" s="20">
        <v>51</v>
      </c>
      <c r="O243" s="9">
        <v>0.15937499999999999</v>
      </c>
      <c r="P243" s="20">
        <v>14</v>
      </c>
      <c r="Q243" s="9">
        <v>4.3749999999999997E-2</v>
      </c>
    </row>
    <row r="244" spans="4:17" x14ac:dyDescent="0.25">
      <c r="D244" s="8" t="s">
        <v>476</v>
      </c>
      <c r="E244" s="20">
        <v>318</v>
      </c>
      <c r="F244" s="20">
        <v>241</v>
      </c>
      <c r="G244" s="9">
        <v>0.75786163522012584</v>
      </c>
      <c r="H244" s="20">
        <v>147</v>
      </c>
      <c r="I244" s="9">
        <v>0.60995850622406644</v>
      </c>
      <c r="J244" s="20">
        <v>0</v>
      </c>
      <c r="K244" s="9">
        <v>0</v>
      </c>
      <c r="L244" s="20">
        <v>5</v>
      </c>
      <c r="M244" s="9">
        <v>2.0746887966804978E-2</v>
      </c>
      <c r="N244" s="20">
        <v>45</v>
      </c>
      <c r="O244" s="9">
        <v>0.18672199170124482</v>
      </c>
      <c r="P244" s="20">
        <v>8</v>
      </c>
      <c r="Q244" s="9">
        <v>3.3195020746887967E-2</v>
      </c>
    </row>
    <row r="245" spans="4:17" x14ac:dyDescent="0.25">
      <c r="D245" s="8" t="s">
        <v>708</v>
      </c>
      <c r="E245" s="20">
        <v>238</v>
      </c>
      <c r="F245" s="20">
        <v>198</v>
      </c>
      <c r="G245" s="9">
        <v>0.83193277310924374</v>
      </c>
      <c r="H245" s="20">
        <v>128</v>
      </c>
      <c r="I245" s="9">
        <v>0.64646464646464652</v>
      </c>
      <c r="J245" s="20">
        <v>0</v>
      </c>
      <c r="K245" s="9">
        <v>0</v>
      </c>
      <c r="L245" s="20">
        <v>2</v>
      </c>
      <c r="M245" s="9">
        <v>1.0101010101010102E-2</v>
      </c>
      <c r="N245" s="20">
        <v>26</v>
      </c>
      <c r="O245" s="9">
        <v>0.13131313131313133</v>
      </c>
      <c r="P245" s="20">
        <v>7</v>
      </c>
      <c r="Q245" s="9">
        <v>3.5353535353535352E-2</v>
      </c>
    </row>
    <row r="246" spans="4:17" x14ac:dyDescent="0.25">
      <c r="D246" s="8" t="s">
        <v>723</v>
      </c>
      <c r="E246" s="20">
        <v>205</v>
      </c>
      <c r="F246" s="20">
        <v>147</v>
      </c>
      <c r="G246" s="9">
        <v>0.71707317073170729</v>
      </c>
      <c r="H246" s="20">
        <v>81</v>
      </c>
      <c r="I246" s="9">
        <v>0.55102040816326525</v>
      </c>
      <c r="J246" s="20">
        <v>0</v>
      </c>
      <c r="K246" s="9">
        <v>0</v>
      </c>
      <c r="L246" s="20">
        <v>9</v>
      </c>
      <c r="M246" s="9">
        <v>6.1224489795918366E-2</v>
      </c>
      <c r="N246" s="20">
        <v>16</v>
      </c>
      <c r="O246" s="9">
        <v>0.10884353741496598</v>
      </c>
      <c r="P246" s="20">
        <v>28</v>
      </c>
      <c r="Q246" s="9">
        <v>0.19047619047619047</v>
      </c>
    </row>
    <row r="247" spans="4:17" x14ac:dyDescent="0.25">
      <c r="D247" s="8" t="s">
        <v>483</v>
      </c>
      <c r="E247" s="20"/>
      <c r="F247" s="20"/>
      <c r="G247" s="9">
        <v>0</v>
      </c>
      <c r="H247" s="20">
        <v>54</v>
      </c>
      <c r="I247" s="9">
        <v>0</v>
      </c>
      <c r="J247" s="20"/>
      <c r="K247" s="9">
        <v>0</v>
      </c>
      <c r="L247" s="20"/>
      <c r="M247" s="9">
        <v>0</v>
      </c>
      <c r="N247" s="20">
        <v>13</v>
      </c>
      <c r="O247" s="9">
        <v>0</v>
      </c>
      <c r="P247" s="20"/>
      <c r="Q247" s="9">
        <v>0</v>
      </c>
    </row>
    <row r="248" spans="4:17" x14ac:dyDescent="0.25">
      <c r="D248" s="8" t="s">
        <v>490</v>
      </c>
      <c r="E248" s="20">
        <v>166</v>
      </c>
      <c r="F248" s="20">
        <v>137</v>
      </c>
      <c r="G248" s="9">
        <v>0.82530120481927716</v>
      </c>
      <c r="H248" s="20">
        <v>93</v>
      </c>
      <c r="I248" s="9">
        <v>0.67883211678832112</v>
      </c>
      <c r="J248" s="20">
        <v>0</v>
      </c>
      <c r="K248" s="9">
        <v>0</v>
      </c>
      <c r="L248" s="20">
        <v>5</v>
      </c>
      <c r="M248" s="9">
        <v>3.6496350364963501E-2</v>
      </c>
      <c r="N248" s="20">
        <v>10</v>
      </c>
      <c r="O248" s="9">
        <v>7.2992700729927001E-2</v>
      </c>
      <c r="P248" s="20">
        <v>2</v>
      </c>
      <c r="Q248" s="9">
        <v>1.4598540145985401E-2</v>
      </c>
    </row>
    <row r="249" spans="4:17" x14ac:dyDescent="0.25">
      <c r="D249" s="8" t="s">
        <v>724</v>
      </c>
      <c r="E249" s="20">
        <v>210</v>
      </c>
      <c r="F249" s="20">
        <v>171</v>
      </c>
      <c r="G249" s="9">
        <v>0.81428571428571428</v>
      </c>
      <c r="H249" s="20">
        <v>103</v>
      </c>
      <c r="I249" s="9">
        <v>0.60233918128654973</v>
      </c>
      <c r="J249" s="20">
        <v>0</v>
      </c>
      <c r="K249" s="9">
        <v>0</v>
      </c>
      <c r="L249" s="20">
        <v>1</v>
      </c>
      <c r="M249" s="9">
        <v>5.8479532163742687E-3</v>
      </c>
      <c r="N249" s="20">
        <v>20</v>
      </c>
      <c r="O249" s="9">
        <v>0.11695906432748537</v>
      </c>
      <c r="P249" s="20">
        <v>10</v>
      </c>
      <c r="Q249" s="9">
        <v>5.8479532163742687E-2</v>
      </c>
    </row>
    <row r="250" spans="4:17" x14ac:dyDescent="0.25">
      <c r="D250" s="7" t="s">
        <v>473</v>
      </c>
      <c r="E250" s="20">
        <v>2306</v>
      </c>
      <c r="F250" s="20">
        <v>1947</v>
      </c>
      <c r="G250" s="9">
        <v>0.84431916738941892</v>
      </c>
      <c r="H250" s="20">
        <v>1578</v>
      </c>
      <c r="I250" s="9">
        <v>0.81047765793528503</v>
      </c>
      <c r="J250" s="20">
        <v>0</v>
      </c>
      <c r="K250" s="9">
        <v>0</v>
      </c>
      <c r="L250" s="20">
        <v>67</v>
      </c>
      <c r="M250" s="9">
        <v>3.4411915767847974E-2</v>
      </c>
      <c r="N250" s="20">
        <v>199</v>
      </c>
      <c r="O250" s="9">
        <v>0.10220852593733949</v>
      </c>
      <c r="P250" s="20">
        <v>49</v>
      </c>
      <c r="Q250" s="9">
        <v>2.5166923472008218E-2</v>
      </c>
    </row>
    <row r="251" spans="4:17" x14ac:dyDescent="0.25">
      <c r="D251" s="8" t="s">
        <v>625</v>
      </c>
      <c r="E251" s="20">
        <v>74</v>
      </c>
      <c r="F251" s="20">
        <v>62</v>
      </c>
      <c r="G251" s="9">
        <v>0.83783783783783783</v>
      </c>
      <c r="H251" s="20">
        <v>48</v>
      </c>
      <c r="I251" s="9">
        <v>0.77419354838709675</v>
      </c>
      <c r="J251" s="20">
        <v>0</v>
      </c>
      <c r="K251" s="9">
        <v>0</v>
      </c>
      <c r="L251" s="20">
        <v>0</v>
      </c>
      <c r="M251" s="9">
        <v>0</v>
      </c>
      <c r="N251" s="20">
        <v>9</v>
      </c>
      <c r="O251" s="9">
        <v>0.14516129032258066</v>
      </c>
      <c r="P251" s="20">
        <v>2</v>
      </c>
      <c r="Q251" s="9">
        <v>3.2258064516129031E-2</v>
      </c>
    </row>
    <row r="252" spans="4:17" x14ac:dyDescent="0.25">
      <c r="D252" s="8" t="s">
        <v>627</v>
      </c>
      <c r="E252" s="20">
        <v>260</v>
      </c>
      <c r="F252" s="20">
        <v>208</v>
      </c>
      <c r="G252" s="9">
        <v>0.8</v>
      </c>
      <c r="H252" s="20">
        <v>138</v>
      </c>
      <c r="I252" s="9">
        <v>0.66346153846153844</v>
      </c>
      <c r="J252" s="20">
        <v>0</v>
      </c>
      <c r="K252" s="9">
        <v>0</v>
      </c>
      <c r="L252" s="20">
        <v>15</v>
      </c>
      <c r="M252" s="9">
        <v>7.2115384615384609E-2</v>
      </c>
      <c r="N252" s="20">
        <v>13</v>
      </c>
      <c r="O252" s="9">
        <v>6.25E-2</v>
      </c>
      <c r="P252" s="20">
        <v>14</v>
      </c>
      <c r="Q252" s="9">
        <v>6.7307692307692304E-2</v>
      </c>
    </row>
    <row r="253" spans="4:17" x14ac:dyDescent="0.25">
      <c r="D253" s="8" t="s">
        <v>630</v>
      </c>
      <c r="E253" s="20">
        <v>216</v>
      </c>
      <c r="F253" s="20">
        <v>189</v>
      </c>
      <c r="G253" s="9">
        <v>0.875</v>
      </c>
      <c r="H253" s="20">
        <v>151</v>
      </c>
      <c r="I253" s="9">
        <v>0.79894179894179895</v>
      </c>
      <c r="J253" s="20">
        <v>0</v>
      </c>
      <c r="K253" s="9">
        <v>0</v>
      </c>
      <c r="L253" s="20">
        <v>4</v>
      </c>
      <c r="M253" s="9">
        <v>2.1164021164021163E-2</v>
      </c>
      <c r="N253" s="20">
        <v>12</v>
      </c>
      <c r="O253" s="9">
        <v>6.3492063492063489E-2</v>
      </c>
      <c r="P253" s="20">
        <v>6</v>
      </c>
      <c r="Q253" s="9">
        <v>3.1746031746031744E-2</v>
      </c>
    </row>
    <row r="254" spans="4:17" x14ac:dyDescent="0.25">
      <c r="D254" s="8" t="s">
        <v>481</v>
      </c>
      <c r="E254" s="20">
        <v>149</v>
      </c>
      <c r="F254" s="20">
        <v>128</v>
      </c>
      <c r="G254" s="9">
        <v>0.85906040268456374</v>
      </c>
      <c r="H254" s="20">
        <v>106</v>
      </c>
      <c r="I254" s="9">
        <v>0.828125</v>
      </c>
      <c r="J254" s="20">
        <v>0</v>
      </c>
      <c r="K254" s="9">
        <v>0</v>
      </c>
      <c r="L254" s="20">
        <v>13</v>
      </c>
      <c r="M254" s="9">
        <v>0.1015625</v>
      </c>
      <c r="N254" s="20">
        <v>2</v>
      </c>
      <c r="O254" s="9">
        <v>1.5625E-2</v>
      </c>
      <c r="P254" s="20">
        <v>3</v>
      </c>
      <c r="Q254" s="9">
        <v>2.34375E-2</v>
      </c>
    </row>
    <row r="255" spans="4:17" x14ac:dyDescent="0.25">
      <c r="D255" s="8" t="s">
        <v>637</v>
      </c>
      <c r="E255" s="20">
        <v>131</v>
      </c>
      <c r="F255" s="20">
        <v>110</v>
      </c>
      <c r="G255" s="9">
        <v>0.83969465648854957</v>
      </c>
      <c r="H255" s="20">
        <v>73</v>
      </c>
      <c r="I255" s="9">
        <v>0.66363636363636369</v>
      </c>
      <c r="J255" s="20">
        <v>0</v>
      </c>
      <c r="K255" s="9">
        <v>0</v>
      </c>
      <c r="L255" s="20">
        <v>3</v>
      </c>
      <c r="M255" s="9">
        <v>2.7272727272727271E-2</v>
      </c>
      <c r="N255" s="20">
        <v>13</v>
      </c>
      <c r="O255" s="9">
        <v>0.11818181818181818</v>
      </c>
      <c r="P255" s="20">
        <v>2</v>
      </c>
      <c r="Q255" s="9">
        <v>1.8181818181818181E-2</v>
      </c>
    </row>
    <row r="256" spans="4:17" x14ac:dyDescent="0.25">
      <c r="D256" s="8" t="s">
        <v>639</v>
      </c>
      <c r="E256" s="20">
        <v>298</v>
      </c>
      <c r="F256" s="20">
        <v>245</v>
      </c>
      <c r="G256" s="9">
        <v>0.82214765100671139</v>
      </c>
      <c r="H256" s="20">
        <v>182</v>
      </c>
      <c r="I256" s="9">
        <v>0.74285714285714288</v>
      </c>
      <c r="J256" s="20">
        <v>0</v>
      </c>
      <c r="K256" s="9">
        <v>0</v>
      </c>
      <c r="L256" s="20">
        <v>8</v>
      </c>
      <c r="M256" s="9">
        <v>3.2653061224489799E-2</v>
      </c>
      <c r="N256" s="20">
        <v>33</v>
      </c>
      <c r="O256" s="9">
        <v>0.13469387755102041</v>
      </c>
      <c r="P256" s="20">
        <v>5</v>
      </c>
      <c r="Q256" s="9">
        <v>2.0408163265306121E-2</v>
      </c>
    </row>
    <row r="257" spans="4:17" x14ac:dyDescent="0.25">
      <c r="D257" s="8" t="s">
        <v>640</v>
      </c>
      <c r="E257" s="20">
        <v>331</v>
      </c>
      <c r="F257" s="20">
        <v>287</v>
      </c>
      <c r="G257" s="9">
        <v>0.86706948640483383</v>
      </c>
      <c r="H257" s="20">
        <v>220</v>
      </c>
      <c r="I257" s="9">
        <v>0.76655052264808365</v>
      </c>
      <c r="J257" s="20">
        <v>0</v>
      </c>
      <c r="K257" s="9">
        <v>0</v>
      </c>
      <c r="L257" s="20">
        <v>2</v>
      </c>
      <c r="M257" s="9">
        <v>6.9686411149825784E-3</v>
      </c>
      <c r="N257" s="20">
        <v>31</v>
      </c>
      <c r="O257" s="9">
        <v>0.10801393728222997</v>
      </c>
      <c r="P257" s="20">
        <v>1</v>
      </c>
      <c r="Q257" s="9">
        <v>3.4843205574912892E-3</v>
      </c>
    </row>
    <row r="258" spans="4:17" x14ac:dyDescent="0.25">
      <c r="D258" s="8" t="s">
        <v>491</v>
      </c>
      <c r="E258" s="20">
        <v>308</v>
      </c>
      <c r="F258" s="20">
        <v>260</v>
      </c>
      <c r="G258" s="9">
        <v>0.8441558441558441</v>
      </c>
      <c r="H258" s="20">
        <v>199</v>
      </c>
      <c r="I258" s="9">
        <v>0.76538461538461533</v>
      </c>
      <c r="J258" s="20">
        <v>0</v>
      </c>
      <c r="K258" s="9">
        <v>0</v>
      </c>
      <c r="L258" s="20">
        <v>10</v>
      </c>
      <c r="M258" s="9">
        <v>3.8461538461538464E-2</v>
      </c>
      <c r="N258" s="20">
        <v>25</v>
      </c>
      <c r="O258" s="9">
        <v>9.6153846153846159E-2</v>
      </c>
      <c r="P258" s="20">
        <v>4</v>
      </c>
      <c r="Q258" s="9">
        <v>1.5384615384615385E-2</v>
      </c>
    </row>
    <row r="259" spans="4:17" x14ac:dyDescent="0.25">
      <c r="D259" s="8" t="s">
        <v>641</v>
      </c>
      <c r="E259" s="20">
        <v>230</v>
      </c>
      <c r="F259" s="20">
        <v>195</v>
      </c>
      <c r="G259" s="9">
        <v>0.84782608695652173</v>
      </c>
      <c r="H259" s="20">
        <v>152</v>
      </c>
      <c r="I259" s="9">
        <v>0.77948717948717949</v>
      </c>
      <c r="J259" s="20">
        <v>0</v>
      </c>
      <c r="K259" s="9">
        <v>0</v>
      </c>
      <c r="L259" s="20">
        <v>4</v>
      </c>
      <c r="M259" s="9">
        <v>2.0512820512820513E-2</v>
      </c>
      <c r="N259" s="20">
        <v>20</v>
      </c>
      <c r="O259" s="9">
        <v>0.10256410256410256</v>
      </c>
      <c r="P259" s="20">
        <v>2</v>
      </c>
      <c r="Q259" s="9">
        <v>1.0256410256410256E-2</v>
      </c>
    </row>
    <row r="260" spans="4:17" x14ac:dyDescent="0.25">
      <c r="D260" s="8" t="s">
        <v>725</v>
      </c>
      <c r="E260" s="20">
        <v>309</v>
      </c>
      <c r="F260" s="20">
        <v>263</v>
      </c>
      <c r="G260" s="9">
        <v>0.85113268608414239</v>
      </c>
      <c r="H260" s="20">
        <v>215</v>
      </c>
      <c r="I260" s="9">
        <v>0.81749049429657794</v>
      </c>
      <c r="J260" s="20">
        <v>0</v>
      </c>
      <c r="K260" s="9">
        <v>0</v>
      </c>
      <c r="L260" s="20">
        <v>8</v>
      </c>
      <c r="M260" s="9">
        <v>3.0418250950570342E-2</v>
      </c>
      <c r="N260" s="20">
        <v>24</v>
      </c>
      <c r="O260" s="9">
        <v>9.125475285171103E-2</v>
      </c>
      <c r="P260" s="20">
        <v>10</v>
      </c>
      <c r="Q260" s="9">
        <v>3.8022813688212927E-2</v>
      </c>
    </row>
    <row r="261" spans="4:17" x14ac:dyDescent="0.25">
      <c r="D261" s="8" t="s">
        <v>751</v>
      </c>
      <c r="E261" s="20"/>
      <c r="F261" s="20"/>
      <c r="G261" s="9">
        <v>0</v>
      </c>
      <c r="H261" s="20">
        <v>94</v>
      </c>
      <c r="I261" s="9">
        <v>0</v>
      </c>
      <c r="J261" s="20"/>
      <c r="K261" s="9">
        <v>0</v>
      </c>
      <c r="L261" s="20"/>
      <c r="M261" s="9">
        <v>0</v>
      </c>
      <c r="N261" s="20">
        <v>17</v>
      </c>
      <c r="O261" s="9">
        <v>0</v>
      </c>
      <c r="P261" s="20"/>
      <c r="Q261" s="9">
        <v>0</v>
      </c>
    </row>
    <row r="262" spans="4:17" x14ac:dyDescent="0.25">
      <c r="D262" s="6" t="s">
        <v>643</v>
      </c>
      <c r="E262" s="20">
        <v>9817</v>
      </c>
      <c r="F262" s="20">
        <v>7340</v>
      </c>
      <c r="G262" s="9">
        <v>0.74768259142304161</v>
      </c>
      <c r="H262" s="20">
        <v>4564</v>
      </c>
      <c r="I262" s="9">
        <v>0.62179836512261577</v>
      </c>
      <c r="J262" s="20">
        <v>0</v>
      </c>
      <c r="K262" s="9">
        <v>0</v>
      </c>
      <c r="L262" s="20">
        <v>241</v>
      </c>
      <c r="M262" s="9">
        <v>3.2833787465940054E-2</v>
      </c>
      <c r="N262" s="20">
        <v>1361</v>
      </c>
      <c r="O262" s="9">
        <v>0.18542234332425067</v>
      </c>
      <c r="P262" s="20">
        <v>293</v>
      </c>
      <c r="Q262" s="9">
        <v>3.991825613079019E-2</v>
      </c>
    </row>
    <row r="263" spans="4:17" x14ac:dyDescent="0.25">
      <c r="D263" s="7" t="s">
        <v>659</v>
      </c>
      <c r="E263" s="20">
        <v>1044</v>
      </c>
      <c r="F263" s="20">
        <v>768</v>
      </c>
      <c r="G263" s="9">
        <v>0.73563218390804597</v>
      </c>
      <c r="H263" s="20">
        <v>516</v>
      </c>
      <c r="I263" s="9">
        <v>0.671875</v>
      </c>
      <c r="J263" s="20">
        <v>0</v>
      </c>
      <c r="K263" s="9">
        <v>0</v>
      </c>
      <c r="L263" s="20">
        <v>19</v>
      </c>
      <c r="M263" s="9">
        <v>2.4739583333333332E-2</v>
      </c>
      <c r="N263" s="20">
        <v>177</v>
      </c>
      <c r="O263" s="9">
        <v>0.23046875</v>
      </c>
      <c r="P263" s="20">
        <v>28</v>
      </c>
      <c r="Q263" s="9">
        <v>3.6458333333333336E-2</v>
      </c>
    </row>
    <row r="264" spans="4:17" x14ac:dyDescent="0.25">
      <c r="D264" s="8" t="s">
        <v>660</v>
      </c>
      <c r="E264" s="20">
        <v>92</v>
      </c>
      <c r="F264" s="20">
        <v>76</v>
      </c>
      <c r="G264" s="9">
        <v>0.82608695652173914</v>
      </c>
      <c r="H264" s="20">
        <v>53</v>
      </c>
      <c r="I264" s="9">
        <v>0.69736842105263153</v>
      </c>
      <c r="J264" s="20">
        <v>0</v>
      </c>
      <c r="K264" s="9">
        <v>0</v>
      </c>
      <c r="L264" s="20">
        <v>2</v>
      </c>
      <c r="M264" s="9">
        <v>2.6315789473684209E-2</v>
      </c>
      <c r="N264" s="20">
        <v>9</v>
      </c>
      <c r="O264" s="9">
        <v>0.11842105263157894</v>
      </c>
      <c r="P264" s="20">
        <v>3</v>
      </c>
      <c r="Q264" s="9">
        <v>3.9473684210526314E-2</v>
      </c>
    </row>
    <row r="265" spans="4:17" x14ac:dyDescent="0.25">
      <c r="D265" s="8" t="s">
        <v>662</v>
      </c>
      <c r="E265" s="20">
        <v>262</v>
      </c>
      <c r="F265" s="20">
        <v>193</v>
      </c>
      <c r="G265" s="9">
        <v>0.73664122137404575</v>
      </c>
      <c r="H265" s="20">
        <v>126</v>
      </c>
      <c r="I265" s="9">
        <v>0.65284974093264247</v>
      </c>
      <c r="J265" s="20">
        <v>0</v>
      </c>
      <c r="K265" s="9">
        <v>0</v>
      </c>
      <c r="L265" s="20">
        <v>2</v>
      </c>
      <c r="M265" s="9">
        <v>1.0362694300518135E-2</v>
      </c>
      <c r="N265" s="20">
        <v>43</v>
      </c>
      <c r="O265" s="9">
        <v>0.22279792746113988</v>
      </c>
      <c r="P265" s="20">
        <v>7</v>
      </c>
      <c r="Q265" s="9">
        <v>3.6269430051813469E-2</v>
      </c>
    </row>
    <row r="266" spans="4:17" x14ac:dyDescent="0.25">
      <c r="D266" s="8" t="s">
        <v>670</v>
      </c>
      <c r="E266" s="20">
        <v>124</v>
      </c>
      <c r="F266" s="20">
        <v>91</v>
      </c>
      <c r="G266" s="9">
        <v>0.7338709677419355</v>
      </c>
      <c r="H266" s="20">
        <v>60</v>
      </c>
      <c r="I266" s="9">
        <v>0.65934065934065933</v>
      </c>
      <c r="J266" s="20">
        <v>0</v>
      </c>
      <c r="K266" s="9">
        <v>0</v>
      </c>
      <c r="L266" s="20">
        <v>1</v>
      </c>
      <c r="M266" s="9">
        <v>1.098901098901099E-2</v>
      </c>
      <c r="N266" s="20">
        <v>20</v>
      </c>
      <c r="O266" s="9">
        <v>0.21978021978021978</v>
      </c>
      <c r="P266" s="20">
        <v>4</v>
      </c>
      <c r="Q266" s="9">
        <v>4.3956043956043959E-2</v>
      </c>
    </row>
    <row r="267" spans="4:17" x14ac:dyDescent="0.25">
      <c r="D267" s="8" t="s">
        <v>675</v>
      </c>
      <c r="E267" s="20">
        <v>371</v>
      </c>
      <c r="F267" s="20">
        <v>253</v>
      </c>
      <c r="G267" s="9">
        <v>0.68194070080862534</v>
      </c>
      <c r="H267" s="20">
        <v>156</v>
      </c>
      <c r="I267" s="9">
        <v>0.61660079051383399</v>
      </c>
      <c r="J267" s="20">
        <v>0</v>
      </c>
      <c r="K267" s="9">
        <v>0</v>
      </c>
      <c r="L267" s="20">
        <v>11</v>
      </c>
      <c r="M267" s="9">
        <v>4.3478260869565216E-2</v>
      </c>
      <c r="N267" s="20">
        <v>78</v>
      </c>
      <c r="O267" s="9">
        <v>0.30830039525691699</v>
      </c>
      <c r="P267" s="20">
        <v>11</v>
      </c>
      <c r="Q267" s="9">
        <v>4.3478260869565216E-2</v>
      </c>
    </row>
    <row r="268" spans="4:17" x14ac:dyDescent="0.25">
      <c r="D268" s="8" t="s">
        <v>679</v>
      </c>
      <c r="E268" s="20">
        <v>195</v>
      </c>
      <c r="F268" s="20">
        <v>155</v>
      </c>
      <c r="G268" s="9">
        <v>0.79487179487179482</v>
      </c>
      <c r="H268" s="20">
        <v>121</v>
      </c>
      <c r="I268" s="9">
        <v>0.78064516129032258</v>
      </c>
      <c r="J268" s="20">
        <v>0</v>
      </c>
      <c r="K268" s="9">
        <v>0</v>
      </c>
      <c r="L268" s="20">
        <v>3</v>
      </c>
      <c r="M268" s="9">
        <v>1.935483870967742E-2</v>
      </c>
      <c r="N268" s="20">
        <v>27</v>
      </c>
      <c r="O268" s="9">
        <v>0.17419354838709677</v>
      </c>
      <c r="P268" s="20">
        <v>3</v>
      </c>
      <c r="Q268" s="9">
        <v>1.935483870967742E-2</v>
      </c>
    </row>
    <row r="269" spans="4:17" x14ac:dyDescent="0.25">
      <c r="D269" s="7" t="s">
        <v>646</v>
      </c>
      <c r="E269" s="20">
        <v>904</v>
      </c>
      <c r="F269" s="20">
        <v>666</v>
      </c>
      <c r="G269" s="9">
        <v>0.73672566371681414</v>
      </c>
      <c r="H269" s="20">
        <v>399</v>
      </c>
      <c r="I269" s="9">
        <v>0.59909909909909909</v>
      </c>
      <c r="J269" s="20">
        <v>0</v>
      </c>
      <c r="K269" s="9">
        <v>0</v>
      </c>
      <c r="L269" s="20">
        <v>42</v>
      </c>
      <c r="M269" s="9">
        <v>6.3063063063063057E-2</v>
      </c>
      <c r="N269" s="20">
        <v>120</v>
      </c>
      <c r="O269" s="9">
        <v>0.18018018018018017</v>
      </c>
      <c r="P269" s="20">
        <v>16</v>
      </c>
      <c r="Q269" s="9">
        <v>2.4024024024024024E-2</v>
      </c>
    </row>
    <row r="270" spans="4:17" x14ac:dyDescent="0.25">
      <c r="D270" s="8" t="s">
        <v>647</v>
      </c>
      <c r="E270" s="20">
        <v>199</v>
      </c>
      <c r="F270" s="20">
        <v>156</v>
      </c>
      <c r="G270" s="9">
        <v>0.7839195979899497</v>
      </c>
      <c r="H270" s="20">
        <v>94</v>
      </c>
      <c r="I270" s="9">
        <v>0.60256410256410253</v>
      </c>
      <c r="J270" s="20">
        <v>0</v>
      </c>
      <c r="K270" s="9">
        <v>0</v>
      </c>
      <c r="L270" s="20">
        <v>7</v>
      </c>
      <c r="M270" s="9">
        <v>4.4871794871794872E-2</v>
      </c>
      <c r="N270" s="20">
        <v>22</v>
      </c>
      <c r="O270" s="9">
        <v>0.14102564102564102</v>
      </c>
      <c r="P270" s="20">
        <v>3</v>
      </c>
      <c r="Q270" s="9">
        <v>1.9230769230769232E-2</v>
      </c>
    </row>
    <row r="271" spans="4:17" x14ac:dyDescent="0.25">
      <c r="D271" s="8" t="s">
        <v>652</v>
      </c>
      <c r="E271" s="20">
        <v>397</v>
      </c>
      <c r="F271" s="20">
        <v>303</v>
      </c>
      <c r="G271" s="9">
        <v>0.76322418136020154</v>
      </c>
      <c r="H271" s="20">
        <v>189</v>
      </c>
      <c r="I271" s="9">
        <v>0.62376237623762376</v>
      </c>
      <c r="J271" s="20">
        <v>0</v>
      </c>
      <c r="K271" s="9">
        <v>0</v>
      </c>
      <c r="L271" s="20">
        <v>14</v>
      </c>
      <c r="M271" s="9">
        <v>4.6204620462046202E-2</v>
      </c>
      <c r="N271" s="20">
        <v>54</v>
      </c>
      <c r="O271" s="9">
        <v>0.17821782178217821</v>
      </c>
      <c r="P271" s="20">
        <v>5</v>
      </c>
      <c r="Q271" s="9">
        <v>1.65016501650165E-2</v>
      </c>
    </row>
    <row r="272" spans="4:17" x14ac:dyDescent="0.25">
      <c r="D272" s="8" t="s">
        <v>663</v>
      </c>
      <c r="E272" s="20">
        <v>31</v>
      </c>
      <c r="F272" s="20">
        <v>11</v>
      </c>
      <c r="G272" s="9">
        <v>0.35483870967741937</v>
      </c>
      <c r="H272" s="20">
        <v>5</v>
      </c>
      <c r="I272" s="9">
        <v>0.45454545454545453</v>
      </c>
      <c r="J272" s="20">
        <v>0</v>
      </c>
      <c r="K272" s="9">
        <v>0</v>
      </c>
      <c r="L272" s="20">
        <v>6</v>
      </c>
      <c r="M272" s="9">
        <v>0.54545454545454541</v>
      </c>
      <c r="N272" s="20">
        <v>8</v>
      </c>
      <c r="O272" s="9">
        <v>0.72727272727272729</v>
      </c>
      <c r="P272" s="20">
        <v>0</v>
      </c>
      <c r="Q272" s="9">
        <v>0</v>
      </c>
    </row>
    <row r="273" spans="4:17" x14ac:dyDescent="0.25">
      <c r="D273" s="8" t="s">
        <v>671</v>
      </c>
      <c r="E273" s="20">
        <v>277</v>
      </c>
      <c r="F273" s="20">
        <v>196</v>
      </c>
      <c r="G273" s="9">
        <v>0.70758122743682306</v>
      </c>
      <c r="H273" s="20">
        <v>111</v>
      </c>
      <c r="I273" s="9">
        <v>0.56632653061224492</v>
      </c>
      <c r="J273" s="20">
        <v>0</v>
      </c>
      <c r="K273" s="9">
        <v>0</v>
      </c>
      <c r="L273" s="20">
        <v>15</v>
      </c>
      <c r="M273" s="9">
        <v>7.6530612244897961E-2</v>
      </c>
      <c r="N273" s="20">
        <v>36</v>
      </c>
      <c r="O273" s="9">
        <v>0.18367346938775511</v>
      </c>
      <c r="P273" s="20">
        <v>8</v>
      </c>
      <c r="Q273" s="9">
        <v>4.0816326530612242E-2</v>
      </c>
    </row>
    <row r="274" spans="4:17" x14ac:dyDescent="0.25">
      <c r="D274" s="7" t="s">
        <v>648</v>
      </c>
      <c r="E274" s="20">
        <v>1130</v>
      </c>
      <c r="F274" s="20">
        <v>849</v>
      </c>
      <c r="G274" s="9">
        <v>0.75132743362831855</v>
      </c>
      <c r="H274" s="20">
        <v>573</v>
      </c>
      <c r="I274" s="9">
        <v>0.67491166077738518</v>
      </c>
      <c r="J274" s="20">
        <v>0</v>
      </c>
      <c r="K274" s="9">
        <v>0</v>
      </c>
      <c r="L274" s="20">
        <v>32</v>
      </c>
      <c r="M274" s="9">
        <v>3.7691401648998819E-2</v>
      </c>
      <c r="N274" s="20">
        <v>164</v>
      </c>
      <c r="O274" s="9">
        <v>0.19316843345111898</v>
      </c>
      <c r="P274" s="20">
        <v>31</v>
      </c>
      <c r="Q274" s="9">
        <v>3.6513545347467612E-2</v>
      </c>
    </row>
    <row r="275" spans="4:17" x14ac:dyDescent="0.25">
      <c r="D275" s="8" t="s">
        <v>649</v>
      </c>
      <c r="E275" s="20">
        <v>462</v>
      </c>
      <c r="F275" s="20">
        <v>359</v>
      </c>
      <c r="G275" s="9">
        <v>0.77705627705627711</v>
      </c>
      <c r="H275" s="20">
        <v>244</v>
      </c>
      <c r="I275" s="9">
        <v>0.67966573816155984</v>
      </c>
      <c r="J275" s="20">
        <v>0</v>
      </c>
      <c r="K275" s="9">
        <v>0</v>
      </c>
      <c r="L275" s="20">
        <v>21</v>
      </c>
      <c r="M275" s="9">
        <v>5.8495821727019497E-2</v>
      </c>
      <c r="N275" s="20">
        <v>59</v>
      </c>
      <c r="O275" s="9">
        <v>0.16434540389972144</v>
      </c>
      <c r="P275" s="20">
        <v>8</v>
      </c>
      <c r="Q275" s="9">
        <v>2.2284122562674095E-2</v>
      </c>
    </row>
    <row r="276" spans="4:17" x14ac:dyDescent="0.25">
      <c r="D276" s="8" t="s">
        <v>655</v>
      </c>
      <c r="E276" s="20">
        <v>218</v>
      </c>
      <c r="F276" s="20">
        <v>156</v>
      </c>
      <c r="G276" s="9">
        <v>0.7155963302752294</v>
      </c>
      <c r="H276" s="20">
        <v>112</v>
      </c>
      <c r="I276" s="9">
        <v>0.71794871794871795</v>
      </c>
      <c r="J276" s="20">
        <v>0</v>
      </c>
      <c r="K276" s="9">
        <v>0</v>
      </c>
      <c r="L276" s="20">
        <v>5</v>
      </c>
      <c r="M276" s="9">
        <v>3.2051282051282048E-2</v>
      </c>
      <c r="N276" s="20">
        <v>34</v>
      </c>
      <c r="O276" s="9">
        <v>0.21794871794871795</v>
      </c>
      <c r="P276" s="20">
        <v>6</v>
      </c>
      <c r="Q276" s="9">
        <v>3.8461538461538464E-2</v>
      </c>
    </row>
    <row r="277" spans="4:17" x14ac:dyDescent="0.25">
      <c r="D277" s="8" t="s">
        <v>664</v>
      </c>
      <c r="E277" s="20">
        <v>288</v>
      </c>
      <c r="F277" s="20">
        <v>218</v>
      </c>
      <c r="G277" s="9">
        <v>0.75694444444444442</v>
      </c>
      <c r="H277" s="20">
        <v>136</v>
      </c>
      <c r="I277" s="9">
        <v>0.62385321100917435</v>
      </c>
      <c r="J277" s="20">
        <v>0</v>
      </c>
      <c r="K277" s="9">
        <v>0</v>
      </c>
      <c r="L277" s="20">
        <v>2</v>
      </c>
      <c r="M277" s="9">
        <v>9.1743119266055051E-3</v>
      </c>
      <c r="N277" s="20">
        <v>42</v>
      </c>
      <c r="O277" s="9">
        <v>0.19266055045871561</v>
      </c>
      <c r="P277" s="20">
        <v>12</v>
      </c>
      <c r="Q277" s="9">
        <v>5.5045871559633031E-2</v>
      </c>
    </row>
    <row r="278" spans="4:17" x14ac:dyDescent="0.25">
      <c r="D278" s="8" t="s">
        <v>665</v>
      </c>
      <c r="E278" s="20">
        <v>162</v>
      </c>
      <c r="F278" s="20">
        <v>116</v>
      </c>
      <c r="G278" s="9">
        <v>0.71604938271604934</v>
      </c>
      <c r="H278" s="20">
        <v>81</v>
      </c>
      <c r="I278" s="9">
        <v>0.69827586206896552</v>
      </c>
      <c r="J278" s="20">
        <v>0</v>
      </c>
      <c r="K278" s="9">
        <v>0</v>
      </c>
      <c r="L278" s="20">
        <v>4</v>
      </c>
      <c r="M278" s="9">
        <v>3.4482758620689655E-2</v>
      </c>
      <c r="N278" s="20">
        <v>29</v>
      </c>
      <c r="O278" s="9">
        <v>0.25</v>
      </c>
      <c r="P278" s="20">
        <v>5</v>
      </c>
      <c r="Q278" s="9">
        <v>4.3103448275862072E-2</v>
      </c>
    </row>
    <row r="279" spans="4:17" x14ac:dyDescent="0.25">
      <c r="D279" s="7" t="s">
        <v>668</v>
      </c>
      <c r="E279" s="20">
        <v>1508</v>
      </c>
      <c r="F279" s="20">
        <v>1104</v>
      </c>
      <c r="G279" s="9">
        <v>0.73209549071618041</v>
      </c>
      <c r="H279" s="20">
        <v>566</v>
      </c>
      <c r="I279" s="9">
        <v>0.5126811594202898</v>
      </c>
      <c r="J279" s="20">
        <v>0</v>
      </c>
      <c r="K279" s="9">
        <v>0</v>
      </c>
      <c r="L279" s="20">
        <v>22</v>
      </c>
      <c r="M279" s="9">
        <v>1.9927536231884056E-2</v>
      </c>
      <c r="N279" s="20">
        <v>258</v>
      </c>
      <c r="O279" s="9">
        <v>0.23369565217391305</v>
      </c>
      <c r="P279" s="20">
        <v>29</v>
      </c>
      <c r="Q279" s="9">
        <v>2.6268115942028984E-2</v>
      </c>
    </row>
    <row r="280" spans="4:17" x14ac:dyDescent="0.25">
      <c r="D280" s="8" t="s">
        <v>669</v>
      </c>
      <c r="E280" s="20">
        <v>120</v>
      </c>
      <c r="F280" s="20">
        <v>90</v>
      </c>
      <c r="G280" s="9">
        <v>0.75</v>
      </c>
      <c r="H280" s="20">
        <v>62</v>
      </c>
      <c r="I280" s="9">
        <v>0.68888888888888888</v>
      </c>
      <c r="J280" s="20">
        <v>0</v>
      </c>
      <c r="K280" s="9">
        <v>0</v>
      </c>
      <c r="L280" s="20">
        <v>0</v>
      </c>
      <c r="M280" s="9">
        <v>0</v>
      </c>
      <c r="N280" s="20">
        <v>21</v>
      </c>
      <c r="O280" s="9">
        <v>0.23333333333333334</v>
      </c>
      <c r="P280" s="20">
        <v>6</v>
      </c>
      <c r="Q280" s="9">
        <v>6.6666666666666666E-2</v>
      </c>
    </row>
    <row r="281" spans="4:17" x14ac:dyDescent="0.25">
      <c r="D281" s="8" t="s">
        <v>672</v>
      </c>
      <c r="E281" s="20">
        <v>372</v>
      </c>
      <c r="F281" s="20">
        <v>270</v>
      </c>
      <c r="G281" s="9">
        <v>0.72580645161290325</v>
      </c>
      <c r="H281" s="20">
        <v>68</v>
      </c>
      <c r="I281" s="9">
        <v>0.25185185185185183</v>
      </c>
      <c r="J281" s="20">
        <v>0</v>
      </c>
      <c r="K281" s="9">
        <v>0</v>
      </c>
      <c r="L281" s="20">
        <v>17</v>
      </c>
      <c r="M281" s="9">
        <v>6.2962962962962957E-2</v>
      </c>
      <c r="N281" s="20">
        <v>59</v>
      </c>
      <c r="O281" s="9">
        <v>0.21851851851851853</v>
      </c>
      <c r="P281" s="20">
        <v>3</v>
      </c>
      <c r="Q281" s="9">
        <v>1.1111111111111112E-2</v>
      </c>
    </row>
    <row r="282" spans="4:17" x14ac:dyDescent="0.25">
      <c r="D282" s="8" t="s">
        <v>674</v>
      </c>
      <c r="E282" s="20">
        <v>441</v>
      </c>
      <c r="F282" s="20">
        <v>340</v>
      </c>
      <c r="G282" s="9">
        <v>0.77097505668934241</v>
      </c>
      <c r="H282" s="20">
        <v>207</v>
      </c>
      <c r="I282" s="9">
        <v>0.60882352941176465</v>
      </c>
      <c r="J282" s="20">
        <v>0</v>
      </c>
      <c r="K282" s="9">
        <v>0</v>
      </c>
      <c r="L282" s="20">
        <v>1</v>
      </c>
      <c r="M282" s="9">
        <v>2.9411764705882353E-3</v>
      </c>
      <c r="N282" s="20">
        <v>69</v>
      </c>
      <c r="O282" s="9">
        <v>0.20294117647058824</v>
      </c>
      <c r="P282" s="20">
        <v>7</v>
      </c>
      <c r="Q282" s="9">
        <v>2.0588235294117647E-2</v>
      </c>
    </row>
    <row r="283" spans="4:17" x14ac:dyDescent="0.25">
      <c r="D283" s="8" t="s">
        <v>676</v>
      </c>
      <c r="E283" s="20">
        <v>134</v>
      </c>
      <c r="F283" s="20">
        <v>96</v>
      </c>
      <c r="G283" s="9">
        <v>0.71641791044776115</v>
      </c>
      <c r="H283" s="20">
        <v>58</v>
      </c>
      <c r="I283" s="9">
        <v>0.60416666666666663</v>
      </c>
      <c r="J283" s="20">
        <v>0</v>
      </c>
      <c r="K283" s="9">
        <v>0</v>
      </c>
      <c r="L283" s="20">
        <v>1</v>
      </c>
      <c r="M283" s="9">
        <v>1.0416666666666666E-2</v>
      </c>
      <c r="N283" s="20">
        <v>25</v>
      </c>
      <c r="O283" s="9">
        <v>0.26041666666666669</v>
      </c>
      <c r="P283" s="20">
        <v>1</v>
      </c>
      <c r="Q283" s="9">
        <v>1.0416666666666666E-2</v>
      </c>
    </row>
    <row r="284" spans="4:17" x14ac:dyDescent="0.25">
      <c r="D284" s="8" t="s">
        <v>681</v>
      </c>
      <c r="E284" s="20">
        <v>441</v>
      </c>
      <c r="F284" s="20">
        <v>308</v>
      </c>
      <c r="G284" s="9">
        <v>0.69841269841269837</v>
      </c>
      <c r="H284" s="20">
        <v>171</v>
      </c>
      <c r="I284" s="9">
        <v>0.55519480519480524</v>
      </c>
      <c r="J284" s="20">
        <v>0</v>
      </c>
      <c r="K284" s="9">
        <v>0</v>
      </c>
      <c r="L284" s="20">
        <v>3</v>
      </c>
      <c r="M284" s="9">
        <v>9.74025974025974E-3</v>
      </c>
      <c r="N284" s="20">
        <v>84</v>
      </c>
      <c r="O284" s="9">
        <v>0.27272727272727271</v>
      </c>
      <c r="P284" s="20">
        <v>12</v>
      </c>
      <c r="Q284" s="9">
        <v>3.896103896103896E-2</v>
      </c>
    </row>
    <row r="285" spans="4:17" x14ac:dyDescent="0.25">
      <c r="D285" s="7" t="s">
        <v>644</v>
      </c>
      <c r="E285" s="20">
        <v>2263</v>
      </c>
      <c r="F285" s="20">
        <v>1712</v>
      </c>
      <c r="G285" s="9">
        <v>0.75651789659743707</v>
      </c>
      <c r="H285" s="20">
        <v>1093</v>
      </c>
      <c r="I285" s="9">
        <v>0.6384345794392523</v>
      </c>
      <c r="J285" s="20">
        <v>0</v>
      </c>
      <c r="K285" s="9">
        <v>0</v>
      </c>
      <c r="L285" s="20">
        <v>76</v>
      </c>
      <c r="M285" s="9">
        <v>4.4392523364485979E-2</v>
      </c>
      <c r="N285" s="20">
        <v>279</v>
      </c>
      <c r="O285" s="9">
        <v>0.16296728971962618</v>
      </c>
      <c r="P285" s="20">
        <v>70</v>
      </c>
      <c r="Q285" s="9">
        <v>4.0887850467289717E-2</v>
      </c>
    </row>
    <row r="286" spans="4:17" x14ac:dyDescent="0.25">
      <c r="D286" s="8" t="s">
        <v>645</v>
      </c>
      <c r="E286" s="20">
        <v>515</v>
      </c>
      <c r="F286" s="20">
        <v>386</v>
      </c>
      <c r="G286" s="9">
        <v>0.74951456310679609</v>
      </c>
      <c r="H286" s="20">
        <v>241</v>
      </c>
      <c r="I286" s="9">
        <v>0.62435233160621761</v>
      </c>
      <c r="J286" s="20">
        <v>0</v>
      </c>
      <c r="K286" s="9">
        <v>0</v>
      </c>
      <c r="L286" s="20">
        <v>23</v>
      </c>
      <c r="M286" s="9">
        <v>5.9585492227979271E-2</v>
      </c>
      <c r="N286" s="20">
        <v>60</v>
      </c>
      <c r="O286" s="9">
        <v>0.15544041450777202</v>
      </c>
      <c r="P286" s="20">
        <v>18</v>
      </c>
      <c r="Q286" s="9">
        <v>4.6632124352331605E-2</v>
      </c>
    </row>
    <row r="287" spans="4:17" x14ac:dyDescent="0.25">
      <c r="D287" s="8" t="s">
        <v>726</v>
      </c>
      <c r="E287" s="20">
        <v>750</v>
      </c>
      <c r="F287" s="20">
        <v>554</v>
      </c>
      <c r="G287" s="9">
        <v>0.73866666666666669</v>
      </c>
      <c r="H287" s="20">
        <v>357</v>
      </c>
      <c r="I287" s="9">
        <v>0.64440433212996395</v>
      </c>
      <c r="J287" s="20">
        <v>0</v>
      </c>
      <c r="K287" s="9">
        <v>0</v>
      </c>
      <c r="L287" s="20">
        <v>16</v>
      </c>
      <c r="M287" s="9">
        <v>2.8880866425992781E-2</v>
      </c>
      <c r="N287" s="20">
        <v>94</v>
      </c>
      <c r="O287" s="9">
        <v>0.16967509025270758</v>
      </c>
      <c r="P287" s="20">
        <v>34</v>
      </c>
      <c r="Q287" s="9">
        <v>6.1371841155234655E-2</v>
      </c>
    </row>
    <row r="288" spans="4:17" x14ac:dyDescent="0.25">
      <c r="D288" s="8" t="s">
        <v>658</v>
      </c>
      <c r="E288" s="20">
        <v>422</v>
      </c>
      <c r="F288" s="20">
        <v>315</v>
      </c>
      <c r="G288" s="9">
        <v>0.74644549763033174</v>
      </c>
      <c r="H288" s="20">
        <v>214</v>
      </c>
      <c r="I288" s="9">
        <v>0.67936507936507939</v>
      </c>
      <c r="J288" s="20">
        <v>0</v>
      </c>
      <c r="K288" s="9">
        <v>0</v>
      </c>
      <c r="L288" s="20">
        <v>9</v>
      </c>
      <c r="M288" s="9">
        <v>2.8571428571428571E-2</v>
      </c>
      <c r="N288" s="20">
        <v>69</v>
      </c>
      <c r="O288" s="9">
        <v>0.21904761904761905</v>
      </c>
      <c r="P288" s="20">
        <v>7</v>
      </c>
      <c r="Q288" s="9">
        <v>2.2222222222222223E-2</v>
      </c>
    </row>
    <row r="289" spans="4:17" x14ac:dyDescent="0.25">
      <c r="D289" s="8" t="s">
        <v>667</v>
      </c>
      <c r="E289" s="20">
        <v>576</v>
      </c>
      <c r="F289" s="20">
        <v>457</v>
      </c>
      <c r="G289" s="9">
        <v>0.79340277777777779</v>
      </c>
      <c r="H289" s="20">
        <v>281</v>
      </c>
      <c r="I289" s="9">
        <v>0.61487964989059085</v>
      </c>
      <c r="J289" s="20">
        <v>0</v>
      </c>
      <c r="K289" s="9">
        <v>0</v>
      </c>
      <c r="L289" s="20">
        <v>28</v>
      </c>
      <c r="M289" s="9">
        <v>6.1269146608315096E-2</v>
      </c>
      <c r="N289" s="20">
        <v>56</v>
      </c>
      <c r="O289" s="9">
        <v>0.12253829321663019</v>
      </c>
      <c r="P289" s="20">
        <v>11</v>
      </c>
      <c r="Q289" s="9">
        <v>2.4070021881838075E-2</v>
      </c>
    </row>
    <row r="290" spans="4:17" x14ac:dyDescent="0.25">
      <c r="D290" s="7" t="s">
        <v>650</v>
      </c>
      <c r="E290" s="20">
        <v>1141</v>
      </c>
      <c r="F290" s="20">
        <v>859</v>
      </c>
      <c r="G290" s="9">
        <v>0.75284837861524978</v>
      </c>
      <c r="H290" s="20">
        <v>534</v>
      </c>
      <c r="I290" s="9">
        <v>0.6216530849825378</v>
      </c>
      <c r="J290" s="20">
        <v>0</v>
      </c>
      <c r="K290" s="9">
        <v>0</v>
      </c>
      <c r="L290" s="20">
        <v>30</v>
      </c>
      <c r="M290" s="9">
        <v>3.4924330616996506E-2</v>
      </c>
      <c r="N290" s="20">
        <v>144</v>
      </c>
      <c r="O290" s="9">
        <v>0.16763678696158324</v>
      </c>
      <c r="P290" s="20">
        <v>32</v>
      </c>
      <c r="Q290" s="9">
        <v>3.7252619324796274E-2</v>
      </c>
    </row>
    <row r="291" spans="4:17" x14ac:dyDescent="0.25">
      <c r="D291" s="8" t="s">
        <v>651</v>
      </c>
      <c r="E291" s="20">
        <v>285</v>
      </c>
      <c r="F291" s="20">
        <v>208</v>
      </c>
      <c r="G291" s="9">
        <v>0.72982456140350882</v>
      </c>
      <c r="H291" s="20">
        <v>124</v>
      </c>
      <c r="I291" s="9">
        <v>0.59615384615384615</v>
      </c>
      <c r="J291" s="20">
        <v>0</v>
      </c>
      <c r="K291" s="9">
        <v>0</v>
      </c>
      <c r="L291" s="20">
        <v>4</v>
      </c>
      <c r="M291" s="9">
        <v>1.9230769230769232E-2</v>
      </c>
      <c r="N291" s="20">
        <v>41</v>
      </c>
      <c r="O291" s="9">
        <v>0.19711538461538461</v>
      </c>
      <c r="P291" s="20">
        <v>13</v>
      </c>
      <c r="Q291" s="9">
        <v>6.25E-2</v>
      </c>
    </row>
    <row r="292" spans="4:17" x14ac:dyDescent="0.25">
      <c r="D292" s="8" t="s">
        <v>656</v>
      </c>
      <c r="E292" s="20">
        <v>296</v>
      </c>
      <c r="F292" s="20">
        <v>229</v>
      </c>
      <c r="G292" s="9">
        <v>0.77364864864864868</v>
      </c>
      <c r="H292" s="20">
        <v>156</v>
      </c>
      <c r="I292" s="9">
        <v>0.68122270742358082</v>
      </c>
      <c r="J292" s="20">
        <v>0</v>
      </c>
      <c r="K292" s="9">
        <v>0</v>
      </c>
      <c r="L292" s="20">
        <v>8</v>
      </c>
      <c r="M292" s="9">
        <v>3.4934497816593885E-2</v>
      </c>
      <c r="N292" s="20">
        <v>30</v>
      </c>
      <c r="O292" s="9">
        <v>0.13100436681222707</v>
      </c>
      <c r="P292" s="20">
        <v>7</v>
      </c>
      <c r="Q292" s="9">
        <v>3.0567685589519649E-2</v>
      </c>
    </row>
    <row r="293" spans="4:17" x14ac:dyDescent="0.25">
      <c r="D293" s="8" t="s">
        <v>677</v>
      </c>
      <c r="E293" s="20">
        <v>201</v>
      </c>
      <c r="F293" s="20">
        <v>162</v>
      </c>
      <c r="G293" s="9">
        <v>0.80597014925373134</v>
      </c>
      <c r="H293" s="20">
        <v>107</v>
      </c>
      <c r="I293" s="9">
        <v>0.66049382716049387</v>
      </c>
      <c r="J293" s="20">
        <v>0</v>
      </c>
      <c r="K293" s="9">
        <v>0</v>
      </c>
      <c r="L293" s="20">
        <v>4</v>
      </c>
      <c r="M293" s="9">
        <v>2.4691358024691357E-2</v>
      </c>
      <c r="N293" s="20">
        <v>22</v>
      </c>
      <c r="O293" s="9">
        <v>0.13580246913580246</v>
      </c>
      <c r="P293" s="20">
        <v>2</v>
      </c>
      <c r="Q293" s="9">
        <v>1.2345679012345678E-2</v>
      </c>
    </row>
    <row r="294" spans="4:17" x14ac:dyDescent="0.25">
      <c r="D294" s="8" t="s">
        <v>678</v>
      </c>
      <c r="E294" s="20">
        <v>359</v>
      </c>
      <c r="F294" s="20">
        <v>260</v>
      </c>
      <c r="G294" s="9">
        <v>0.72423398328690802</v>
      </c>
      <c r="H294" s="20">
        <v>147</v>
      </c>
      <c r="I294" s="9">
        <v>0.56538461538461537</v>
      </c>
      <c r="J294" s="20">
        <v>0</v>
      </c>
      <c r="K294" s="9">
        <v>0</v>
      </c>
      <c r="L294" s="20">
        <v>14</v>
      </c>
      <c r="M294" s="9">
        <v>5.3846153846153849E-2</v>
      </c>
      <c r="N294" s="20">
        <v>51</v>
      </c>
      <c r="O294" s="9">
        <v>0.19615384615384615</v>
      </c>
      <c r="P294" s="20">
        <v>10</v>
      </c>
      <c r="Q294" s="9">
        <v>3.8461538461538464E-2</v>
      </c>
    </row>
    <row r="295" spans="4:17" x14ac:dyDescent="0.25">
      <c r="D295" s="7" t="s">
        <v>653</v>
      </c>
      <c r="E295" s="20">
        <v>1827</v>
      </c>
      <c r="F295" s="20">
        <v>1382</v>
      </c>
      <c r="G295" s="9">
        <v>0.75643130815544612</v>
      </c>
      <c r="H295" s="20">
        <v>883</v>
      </c>
      <c r="I295" s="9">
        <v>0.63892908827785821</v>
      </c>
      <c r="J295" s="20">
        <v>0</v>
      </c>
      <c r="K295" s="9">
        <v>0</v>
      </c>
      <c r="L295" s="20">
        <v>20</v>
      </c>
      <c r="M295" s="9">
        <v>1.4471780028943559E-2</v>
      </c>
      <c r="N295" s="20">
        <v>219</v>
      </c>
      <c r="O295" s="9">
        <v>0.15846599131693198</v>
      </c>
      <c r="P295" s="20">
        <v>87</v>
      </c>
      <c r="Q295" s="9">
        <v>6.2952243125904486E-2</v>
      </c>
    </row>
    <row r="296" spans="4:17" x14ac:dyDescent="0.25">
      <c r="D296" s="8" t="s">
        <v>654</v>
      </c>
      <c r="E296" s="20">
        <v>275</v>
      </c>
      <c r="F296" s="20">
        <v>209</v>
      </c>
      <c r="G296" s="9">
        <v>0.76</v>
      </c>
      <c r="H296" s="20">
        <v>130</v>
      </c>
      <c r="I296" s="9">
        <v>0.62200956937799046</v>
      </c>
      <c r="J296" s="20">
        <v>0</v>
      </c>
      <c r="K296" s="9">
        <v>0</v>
      </c>
      <c r="L296" s="20">
        <v>0</v>
      </c>
      <c r="M296" s="9">
        <v>0</v>
      </c>
      <c r="N296" s="20">
        <v>26</v>
      </c>
      <c r="O296" s="9">
        <v>0.12440191387559808</v>
      </c>
      <c r="P296" s="20">
        <v>19</v>
      </c>
      <c r="Q296" s="9">
        <v>9.0909090909090912E-2</v>
      </c>
    </row>
    <row r="297" spans="4:17" x14ac:dyDescent="0.25">
      <c r="D297" s="8" t="s">
        <v>657</v>
      </c>
      <c r="E297" s="20">
        <v>578</v>
      </c>
      <c r="F297" s="20">
        <v>453</v>
      </c>
      <c r="G297" s="9">
        <v>0.7837370242214533</v>
      </c>
      <c r="H297" s="20">
        <v>307</v>
      </c>
      <c r="I297" s="9">
        <v>0.67770419426048567</v>
      </c>
      <c r="J297" s="20">
        <v>0</v>
      </c>
      <c r="K297" s="9">
        <v>0</v>
      </c>
      <c r="L297" s="20">
        <v>12</v>
      </c>
      <c r="M297" s="9">
        <v>2.6490066225165563E-2</v>
      </c>
      <c r="N297" s="20">
        <v>47</v>
      </c>
      <c r="O297" s="9">
        <v>0.10375275938189846</v>
      </c>
      <c r="P297" s="20">
        <v>35</v>
      </c>
      <c r="Q297" s="9">
        <v>7.7262693156732898E-2</v>
      </c>
    </row>
    <row r="298" spans="4:17" x14ac:dyDescent="0.25">
      <c r="D298" s="8" t="s">
        <v>661</v>
      </c>
      <c r="E298" s="20">
        <v>225</v>
      </c>
      <c r="F298" s="20">
        <v>157</v>
      </c>
      <c r="G298" s="9">
        <v>0.69777777777777783</v>
      </c>
      <c r="H298" s="20">
        <v>80</v>
      </c>
      <c r="I298" s="9">
        <v>0.50955414012738853</v>
      </c>
      <c r="J298" s="20">
        <v>0</v>
      </c>
      <c r="K298" s="9">
        <v>0</v>
      </c>
      <c r="L298" s="20">
        <v>1</v>
      </c>
      <c r="M298" s="9">
        <v>6.369426751592357E-3</v>
      </c>
      <c r="N298" s="20">
        <v>34</v>
      </c>
      <c r="O298" s="9">
        <v>0.21656050955414013</v>
      </c>
      <c r="P298" s="20">
        <v>19</v>
      </c>
      <c r="Q298" s="9">
        <v>0.12101910828025478</v>
      </c>
    </row>
    <row r="299" spans="4:17" x14ac:dyDescent="0.25">
      <c r="D299" s="8" t="s">
        <v>666</v>
      </c>
      <c r="E299" s="20">
        <v>416</v>
      </c>
      <c r="F299" s="20">
        <v>307</v>
      </c>
      <c r="G299" s="9">
        <v>0.73798076923076927</v>
      </c>
      <c r="H299" s="20">
        <v>181</v>
      </c>
      <c r="I299" s="9">
        <v>0.5895765472312704</v>
      </c>
      <c r="J299" s="20">
        <v>0</v>
      </c>
      <c r="K299" s="9">
        <v>0</v>
      </c>
      <c r="L299" s="20">
        <v>3</v>
      </c>
      <c r="M299" s="9">
        <v>9.7719869706840382E-3</v>
      </c>
      <c r="N299" s="20">
        <v>68</v>
      </c>
      <c r="O299" s="9">
        <v>0.22149837133550487</v>
      </c>
      <c r="P299" s="20">
        <v>7</v>
      </c>
      <c r="Q299" s="9">
        <v>2.2801302931596091E-2</v>
      </c>
    </row>
    <row r="300" spans="4:17" x14ac:dyDescent="0.25">
      <c r="D300" s="8" t="s">
        <v>673</v>
      </c>
      <c r="E300" s="20">
        <v>45</v>
      </c>
      <c r="F300" s="20">
        <v>36</v>
      </c>
      <c r="G300" s="9">
        <v>0.8</v>
      </c>
      <c r="H300" s="20">
        <v>29</v>
      </c>
      <c r="I300" s="9">
        <v>0.80555555555555558</v>
      </c>
      <c r="J300" s="20">
        <v>0</v>
      </c>
      <c r="K300" s="9">
        <v>0</v>
      </c>
      <c r="L300" s="20">
        <v>0</v>
      </c>
      <c r="M300" s="9">
        <v>0</v>
      </c>
      <c r="N300" s="20">
        <v>6</v>
      </c>
      <c r="O300" s="9">
        <v>0.16666666666666666</v>
      </c>
      <c r="P300" s="20">
        <v>3</v>
      </c>
      <c r="Q300" s="9">
        <v>8.3333333333333329E-2</v>
      </c>
    </row>
    <row r="301" spans="4:17" x14ac:dyDescent="0.25">
      <c r="D301" s="8" t="s">
        <v>680</v>
      </c>
      <c r="E301" s="20">
        <v>288</v>
      </c>
      <c r="F301" s="20">
        <v>220</v>
      </c>
      <c r="G301" s="9">
        <v>0.76388888888888884</v>
      </c>
      <c r="H301" s="20">
        <v>156</v>
      </c>
      <c r="I301" s="9">
        <v>0.70909090909090911</v>
      </c>
      <c r="J301" s="20">
        <v>0</v>
      </c>
      <c r="K301" s="9">
        <v>0</v>
      </c>
      <c r="L301" s="20">
        <v>4</v>
      </c>
      <c r="M301" s="9">
        <v>1.8181818181818181E-2</v>
      </c>
      <c r="N301" s="20">
        <v>38</v>
      </c>
      <c r="O301" s="9">
        <v>0.17272727272727273</v>
      </c>
      <c r="P301" s="20">
        <v>4</v>
      </c>
      <c r="Q301" s="9">
        <v>1.8181818181818181E-2</v>
      </c>
    </row>
    <row r="302" spans="4:17" x14ac:dyDescent="0.25">
      <c r="D302" s="6" t="s">
        <v>494</v>
      </c>
      <c r="E302" s="20">
        <v>6988</v>
      </c>
      <c r="F302" s="20">
        <v>5022</v>
      </c>
      <c r="G302" s="9">
        <v>0.71866056096164854</v>
      </c>
      <c r="H302" s="20">
        <v>3291</v>
      </c>
      <c r="I302" s="9">
        <v>0.6553166069295101</v>
      </c>
      <c r="J302" s="20">
        <v>0</v>
      </c>
      <c r="K302" s="9">
        <v>0</v>
      </c>
      <c r="L302" s="20">
        <v>156</v>
      </c>
      <c r="M302" s="9">
        <v>3.106332138590203E-2</v>
      </c>
      <c r="N302" s="20">
        <v>1042</v>
      </c>
      <c r="O302" s="9">
        <v>0.20748705694942254</v>
      </c>
      <c r="P302" s="20">
        <v>454</v>
      </c>
      <c r="Q302" s="9">
        <v>9.0402230187176427E-2</v>
      </c>
    </row>
    <row r="303" spans="4:17" x14ac:dyDescent="0.25">
      <c r="D303" s="7" t="s">
        <v>683</v>
      </c>
      <c r="E303" s="20">
        <v>958</v>
      </c>
      <c r="F303" s="20">
        <v>691</v>
      </c>
      <c r="G303" s="9">
        <v>0.72129436325678498</v>
      </c>
      <c r="H303" s="20">
        <v>477</v>
      </c>
      <c r="I303" s="9">
        <v>0.69030390738060776</v>
      </c>
      <c r="J303" s="20">
        <v>0</v>
      </c>
      <c r="K303" s="9">
        <v>0</v>
      </c>
      <c r="L303" s="20">
        <v>38</v>
      </c>
      <c r="M303" s="9">
        <v>5.4992764109985527E-2</v>
      </c>
      <c r="N303" s="20">
        <v>162</v>
      </c>
      <c r="O303" s="9">
        <v>0.23444283646888567</v>
      </c>
      <c r="P303" s="20">
        <v>27</v>
      </c>
      <c r="Q303" s="9">
        <v>3.9073806078147609E-2</v>
      </c>
    </row>
    <row r="304" spans="4:17" x14ac:dyDescent="0.25">
      <c r="D304" s="8" t="s">
        <v>684</v>
      </c>
      <c r="E304" s="20">
        <v>148</v>
      </c>
      <c r="F304" s="20">
        <v>94</v>
      </c>
      <c r="G304" s="9">
        <v>0.63513513513513509</v>
      </c>
      <c r="H304" s="20">
        <v>65</v>
      </c>
      <c r="I304" s="9">
        <v>0.69148936170212771</v>
      </c>
      <c r="J304" s="20">
        <v>0</v>
      </c>
      <c r="K304" s="9">
        <v>0</v>
      </c>
      <c r="L304" s="20">
        <v>6</v>
      </c>
      <c r="M304" s="9">
        <v>6.3829787234042548E-2</v>
      </c>
      <c r="N304" s="20">
        <v>31</v>
      </c>
      <c r="O304" s="9">
        <v>0.32978723404255317</v>
      </c>
      <c r="P304" s="20">
        <v>8</v>
      </c>
      <c r="Q304" s="9">
        <v>8.5106382978723402E-2</v>
      </c>
    </row>
    <row r="305" spans="4:17" x14ac:dyDescent="0.25">
      <c r="D305" s="8" t="s">
        <v>709</v>
      </c>
      <c r="E305" s="20">
        <v>446</v>
      </c>
      <c r="F305" s="20">
        <v>364</v>
      </c>
      <c r="G305" s="9">
        <v>0.81614349775784756</v>
      </c>
      <c r="H305" s="20">
        <v>273</v>
      </c>
      <c r="I305" s="9">
        <v>0.75</v>
      </c>
      <c r="J305" s="20">
        <v>0</v>
      </c>
      <c r="K305" s="9">
        <v>0</v>
      </c>
      <c r="L305" s="20">
        <v>10</v>
      </c>
      <c r="M305" s="9">
        <v>2.7472527472527472E-2</v>
      </c>
      <c r="N305" s="20">
        <v>52</v>
      </c>
      <c r="O305" s="9">
        <v>0.14285714285714285</v>
      </c>
      <c r="P305" s="20">
        <v>9</v>
      </c>
      <c r="Q305" s="9">
        <v>2.4725274725274724E-2</v>
      </c>
    </row>
    <row r="306" spans="4:17" x14ac:dyDescent="0.25">
      <c r="D306" s="8" t="s">
        <v>710</v>
      </c>
      <c r="E306" s="20">
        <v>58</v>
      </c>
      <c r="F306" s="20">
        <v>39</v>
      </c>
      <c r="G306" s="9">
        <v>0.67241379310344829</v>
      </c>
      <c r="H306" s="20">
        <v>26</v>
      </c>
      <c r="I306" s="9">
        <v>0.66666666666666663</v>
      </c>
      <c r="J306" s="20">
        <v>0</v>
      </c>
      <c r="K306" s="9">
        <v>0</v>
      </c>
      <c r="L306" s="20">
        <v>5</v>
      </c>
      <c r="M306" s="9">
        <v>0.12820512820512819</v>
      </c>
      <c r="N306" s="20">
        <v>6</v>
      </c>
      <c r="O306" s="9">
        <v>0.15384615384615385</v>
      </c>
      <c r="P306" s="20">
        <v>3</v>
      </c>
      <c r="Q306" s="9">
        <v>7.6923076923076927E-2</v>
      </c>
    </row>
    <row r="307" spans="4:17" x14ac:dyDescent="0.25">
      <c r="D307" s="8" t="s">
        <v>711</v>
      </c>
      <c r="E307" s="20">
        <v>107</v>
      </c>
      <c r="F307" s="20">
        <v>72</v>
      </c>
      <c r="G307" s="9">
        <v>0.67289719626168221</v>
      </c>
      <c r="H307" s="20">
        <v>37</v>
      </c>
      <c r="I307" s="9">
        <v>0.51388888888888884</v>
      </c>
      <c r="J307" s="20">
        <v>0</v>
      </c>
      <c r="K307" s="9">
        <v>0</v>
      </c>
      <c r="L307" s="20">
        <v>5</v>
      </c>
      <c r="M307" s="9">
        <v>6.9444444444444448E-2</v>
      </c>
      <c r="N307" s="20">
        <v>23</v>
      </c>
      <c r="O307" s="9">
        <v>0.31944444444444442</v>
      </c>
      <c r="P307" s="20">
        <v>2</v>
      </c>
      <c r="Q307" s="9">
        <v>2.7777777777777776E-2</v>
      </c>
    </row>
    <row r="308" spans="4:17" x14ac:dyDescent="0.25">
      <c r="D308" s="8" t="s">
        <v>716</v>
      </c>
      <c r="E308" s="20">
        <v>199</v>
      </c>
      <c r="F308" s="20">
        <v>122</v>
      </c>
      <c r="G308" s="9">
        <v>0.61306532663316582</v>
      </c>
      <c r="H308" s="20">
        <v>76</v>
      </c>
      <c r="I308" s="9">
        <v>0.62295081967213117</v>
      </c>
      <c r="J308" s="20">
        <v>0</v>
      </c>
      <c r="K308" s="9">
        <v>0</v>
      </c>
      <c r="L308" s="20">
        <v>12</v>
      </c>
      <c r="M308" s="9">
        <v>9.8360655737704916E-2</v>
      </c>
      <c r="N308" s="20">
        <v>50</v>
      </c>
      <c r="O308" s="9">
        <v>0.4098360655737705</v>
      </c>
      <c r="P308" s="20">
        <v>5</v>
      </c>
      <c r="Q308" s="9">
        <v>4.0983606557377046E-2</v>
      </c>
    </row>
    <row r="309" spans="4:17" x14ac:dyDescent="0.25">
      <c r="D309" s="7" t="s">
        <v>495</v>
      </c>
      <c r="E309" s="20">
        <v>1031</v>
      </c>
      <c r="F309" s="20">
        <v>793</v>
      </c>
      <c r="G309" s="9">
        <v>0.76915615906886514</v>
      </c>
      <c r="H309" s="20">
        <v>557</v>
      </c>
      <c r="I309" s="9">
        <v>0.7023959646910467</v>
      </c>
      <c r="J309" s="20">
        <v>0</v>
      </c>
      <c r="K309" s="9">
        <v>0</v>
      </c>
      <c r="L309" s="20">
        <v>32</v>
      </c>
      <c r="M309" s="9">
        <v>4.0353089533417402E-2</v>
      </c>
      <c r="N309" s="20">
        <v>58</v>
      </c>
      <c r="O309" s="9">
        <v>7.3139974779319036E-2</v>
      </c>
      <c r="P309" s="20">
        <v>107</v>
      </c>
      <c r="Q309" s="9">
        <v>0.13493064312736444</v>
      </c>
    </row>
    <row r="310" spans="4:17" x14ac:dyDescent="0.25">
      <c r="D310" s="8" t="s">
        <v>496</v>
      </c>
      <c r="E310" s="20">
        <v>209</v>
      </c>
      <c r="F310" s="20">
        <v>152</v>
      </c>
      <c r="G310" s="9">
        <v>0.72727272727272729</v>
      </c>
      <c r="H310" s="20">
        <v>107</v>
      </c>
      <c r="I310" s="9">
        <v>0.70394736842105265</v>
      </c>
      <c r="J310" s="20">
        <v>0</v>
      </c>
      <c r="K310" s="9">
        <v>0</v>
      </c>
      <c r="L310" s="20">
        <v>7</v>
      </c>
      <c r="M310" s="9">
        <v>4.6052631578947366E-2</v>
      </c>
      <c r="N310" s="20">
        <v>28</v>
      </c>
      <c r="O310" s="9">
        <v>0.18421052631578946</v>
      </c>
      <c r="P310" s="20">
        <v>14</v>
      </c>
      <c r="Q310" s="9">
        <v>9.2105263157894732E-2</v>
      </c>
    </row>
    <row r="311" spans="4:17" x14ac:dyDescent="0.25">
      <c r="D311" s="8" t="s">
        <v>686</v>
      </c>
      <c r="E311" s="20">
        <v>265</v>
      </c>
      <c r="F311" s="20">
        <v>194</v>
      </c>
      <c r="G311" s="9">
        <v>0.73207547169811316</v>
      </c>
      <c r="H311" s="20">
        <v>119</v>
      </c>
      <c r="I311" s="9">
        <v>0.61340206185567014</v>
      </c>
      <c r="J311" s="20">
        <v>0</v>
      </c>
      <c r="K311" s="9">
        <v>0</v>
      </c>
      <c r="L311" s="20">
        <v>14</v>
      </c>
      <c r="M311" s="9">
        <v>7.2164948453608241E-2</v>
      </c>
      <c r="N311" s="20">
        <v>26</v>
      </c>
      <c r="O311" s="9">
        <v>0.13402061855670103</v>
      </c>
      <c r="P311" s="20">
        <v>21</v>
      </c>
      <c r="Q311" s="9">
        <v>0.10824742268041238</v>
      </c>
    </row>
    <row r="312" spans="4:17" x14ac:dyDescent="0.25">
      <c r="D312" s="8" t="s">
        <v>756</v>
      </c>
      <c r="E312" s="20">
        <v>257</v>
      </c>
      <c r="F312" s="20">
        <v>203</v>
      </c>
      <c r="G312" s="9">
        <v>0.78988326848249024</v>
      </c>
      <c r="H312" s="20">
        <v>146</v>
      </c>
      <c r="I312" s="9">
        <v>0.71921182266009853</v>
      </c>
      <c r="J312" s="20"/>
      <c r="K312" s="9">
        <v>0</v>
      </c>
      <c r="L312" s="20">
        <v>7</v>
      </c>
      <c r="M312" s="9">
        <v>3.4482758620689655E-2</v>
      </c>
      <c r="N312" s="20">
        <v>2</v>
      </c>
      <c r="O312" s="9">
        <v>9.852216748768473E-3</v>
      </c>
      <c r="P312" s="20">
        <v>35</v>
      </c>
      <c r="Q312" s="9">
        <v>0.17241379310344829</v>
      </c>
    </row>
    <row r="313" spans="4:17" x14ac:dyDescent="0.25">
      <c r="D313" s="8" t="s">
        <v>698</v>
      </c>
      <c r="E313" s="20">
        <v>196</v>
      </c>
      <c r="F313" s="20">
        <v>166</v>
      </c>
      <c r="G313" s="9">
        <v>0.84693877551020413</v>
      </c>
      <c r="H313" s="20">
        <v>132</v>
      </c>
      <c r="I313" s="9">
        <v>0.79518072289156627</v>
      </c>
      <c r="J313" s="20">
        <v>0</v>
      </c>
      <c r="K313" s="9">
        <v>0</v>
      </c>
      <c r="L313" s="20">
        <v>4</v>
      </c>
      <c r="M313" s="9">
        <v>2.4096385542168676E-2</v>
      </c>
      <c r="N313" s="20">
        <v>1</v>
      </c>
      <c r="O313" s="9">
        <v>6.024096385542169E-3</v>
      </c>
      <c r="P313" s="20">
        <v>19</v>
      </c>
      <c r="Q313" s="9">
        <v>0.1144578313253012</v>
      </c>
    </row>
    <row r="314" spans="4:17" x14ac:dyDescent="0.25">
      <c r="D314" s="8" t="s">
        <v>707</v>
      </c>
      <c r="E314" s="20">
        <v>104</v>
      </c>
      <c r="F314" s="20">
        <v>78</v>
      </c>
      <c r="G314" s="9">
        <v>0.75</v>
      </c>
      <c r="H314" s="20">
        <v>53</v>
      </c>
      <c r="I314" s="9">
        <v>0.67948717948717952</v>
      </c>
      <c r="J314" s="20">
        <v>0</v>
      </c>
      <c r="K314" s="9">
        <v>0</v>
      </c>
      <c r="L314" s="20">
        <v>0</v>
      </c>
      <c r="M314" s="9">
        <v>0</v>
      </c>
      <c r="N314" s="20">
        <v>1</v>
      </c>
      <c r="O314" s="9">
        <v>1.282051282051282E-2</v>
      </c>
      <c r="P314" s="20">
        <v>18</v>
      </c>
      <c r="Q314" s="9">
        <v>0.23076923076923078</v>
      </c>
    </row>
    <row r="315" spans="4:17" x14ac:dyDescent="0.25">
      <c r="D315" s="7" t="s">
        <v>497</v>
      </c>
      <c r="E315" s="20">
        <v>1199</v>
      </c>
      <c r="F315" s="20">
        <v>874</v>
      </c>
      <c r="G315" s="9">
        <v>0.72894078398665552</v>
      </c>
      <c r="H315" s="20">
        <v>599</v>
      </c>
      <c r="I315" s="9">
        <v>0.68535469107551483</v>
      </c>
      <c r="J315" s="20">
        <v>0</v>
      </c>
      <c r="K315" s="9">
        <v>0</v>
      </c>
      <c r="L315" s="20">
        <v>21</v>
      </c>
      <c r="M315" s="9">
        <v>2.4027459954233409E-2</v>
      </c>
      <c r="N315" s="20">
        <v>184</v>
      </c>
      <c r="O315" s="9">
        <v>0.21052631578947367</v>
      </c>
      <c r="P315" s="20">
        <v>68</v>
      </c>
      <c r="Q315" s="9">
        <v>7.780320366132723E-2</v>
      </c>
    </row>
    <row r="316" spans="4:17" x14ac:dyDescent="0.25">
      <c r="D316" s="8" t="s">
        <v>685</v>
      </c>
      <c r="E316" s="20">
        <v>273</v>
      </c>
      <c r="F316" s="20">
        <v>214</v>
      </c>
      <c r="G316" s="9">
        <v>0.78388278388278387</v>
      </c>
      <c r="H316" s="20">
        <v>167</v>
      </c>
      <c r="I316" s="9">
        <v>0.78037383177570097</v>
      </c>
      <c r="J316" s="20">
        <v>0</v>
      </c>
      <c r="K316" s="9">
        <v>0</v>
      </c>
      <c r="L316" s="20">
        <v>1</v>
      </c>
      <c r="M316" s="9">
        <v>4.6728971962616819E-3</v>
      </c>
      <c r="N316" s="20">
        <v>45</v>
      </c>
      <c r="O316" s="9">
        <v>0.2102803738317757</v>
      </c>
      <c r="P316" s="20">
        <v>6</v>
      </c>
      <c r="Q316" s="9">
        <v>2.8037383177570093E-2</v>
      </c>
    </row>
    <row r="317" spans="4:17" x14ac:dyDescent="0.25">
      <c r="D317" s="8" t="s">
        <v>712</v>
      </c>
      <c r="E317" s="20">
        <v>160</v>
      </c>
      <c r="F317" s="20">
        <v>104</v>
      </c>
      <c r="G317" s="9">
        <v>0.65</v>
      </c>
      <c r="H317" s="20">
        <v>61</v>
      </c>
      <c r="I317" s="9">
        <v>0.58653846153846156</v>
      </c>
      <c r="J317" s="20">
        <v>0</v>
      </c>
      <c r="K317" s="9">
        <v>0</v>
      </c>
      <c r="L317" s="20">
        <v>1</v>
      </c>
      <c r="M317" s="9">
        <v>9.6153846153846159E-3</v>
      </c>
      <c r="N317" s="20">
        <v>45</v>
      </c>
      <c r="O317" s="9">
        <v>0.43269230769230771</v>
      </c>
      <c r="P317" s="20">
        <v>2</v>
      </c>
      <c r="Q317" s="9">
        <v>1.9230769230769232E-2</v>
      </c>
    </row>
    <row r="318" spans="4:17" x14ac:dyDescent="0.25">
      <c r="D318" s="8" t="s">
        <v>755</v>
      </c>
      <c r="E318" s="20">
        <v>116</v>
      </c>
      <c r="F318" s="20">
        <v>71</v>
      </c>
      <c r="G318" s="9">
        <v>0.61206896551724133</v>
      </c>
      <c r="H318" s="20">
        <v>45</v>
      </c>
      <c r="I318" s="9">
        <v>0.63380281690140849</v>
      </c>
      <c r="J318" s="20"/>
      <c r="K318" s="9">
        <v>0</v>
      </c>
      <c r="L318" s="20">
        <v>5</v>
      </c>
      <c r="M318" s="9">
        <v>7.0422535211267609E-2</v>
      </c>
      <c r="N318" s="20"/>
      <c r="O318" s="9">
        <v>0</v>
      </c>
      <c r="P318" s="20">
        <v>32</v>
      </c>
      <c r="Q318" s="9">
        <v>0.45070422535211269</v>
      </c>
    </row>
    <row r="319" spans="4:17" x14ac:dyDescent="0.25">
      <c r="D319" s="8" t="s">
        <v>693</v>
      </c>
      <c r="E319" s="20">
        <v>74</v>
      </c>
      <c r="F319" s="20">
        <v>55</v>
      </c>
      <c r="G319" s="9">
        <v>0.7432432432432432</v>
      </c>
      <c r="H319" s="20">
        <v>40</v>
      </c>
      <c r="I319" s="9">
        <v>0.72727272727272729</v>
      </c>
      <c r="J319" s="20">
        <v>0</v>
      </c>
      <c r="K319" s="9">
        <v>0</v>
      </c>
      <c r="L319" s="20">
        <v>2</v>
      </c>
      <c r="M319" s="9">
        <v>3.6363636363636362E-2</v>
      </c>
      <c r="N319" s="20">
        <v>13</v>
      </c>
      <c r="O319" s="9">
        <v>0.23636363636363636</v>
      </c>
      <c r="P319" s="20">
        <v>2</v>
      </c>
      <c r="Q319" s="9">
        <v>3.6363636363636362E-2</v>
      </c>
    </row>
    <row r="320" spans="4:17" x14ac:dyDescent="0.25">
      <c r="D320" s="8" t="s">
        <v>695</v>
      </c>
      <c r="E320" s="20">
        <v>160</v>
      </c>
      <c r="F320" s="20">
        <v>111</v>
      </c>
      <c r="G320" s="9">
        <v>0.69374999999999998</v>
      </c>
      <c r="H320" s="20">
        <v>68</v>
      </c>
      <c r="I320" s="9">
        <v>0.61261261261261257</v>
      </c>
      <c r="J320" s="20">
        <v>0</v>
      </c>
      <c r="K320" s="9">
        <v>0</v>
      </c>
      <c r="L320" s="20">
        <v>5</v>
      </c>
      <c r="M320" s="9">
        <v>4.5045045045045043E-2</v>
      </c>
      <c r="N320" s="20">
        <v>29</v>
      </c>
      <c r="O320" s="9">
        <v>0.26126126126126126</v>
      </c>
      <c r="P320" s="20">
        <v>5</v>
      </c>
      <c r="Q320" s="9">
        <v>4.5045045045045043E-2</v>
      </c>
    </row>
    <row r="321" spans="4:17" x14ac:dyDescent="0.25">
      <c r="D321" s="8" t="s">
        <v>714</v>
      </c>
      <c r="E321" s="20">
        <v>184</v>
      </c>
      <c r="F321" s="20">
        <v>130</v>
      </c>
      <c r="G321" s="9">
        <v>0.70652173913043481</v>
      </c>
      <c r="H321" s="20">
        <v>78</v>
      </c>
      <c r="I321" s="9">
        <v>0.6</v>
      </c>
      <c r="J321" s="20">
        <v>0</v>
      </c>
      <c r="K321" s="9">
        <v>0</v>
      </c>
      <c r="L321" s="20">
        <v>5</v>
      </c>
      <c r="M321" s="9">
        <v>3.8461538461538464E-2</v>
      </c>
      <c r="N321" s="20">
        <v>37</v>
      </c>
      <c r="O321" s="9">
        <v>0.2846153846153846</v>
      </c>
      <c r="P321" s="20">
        <v>4</v>
      </c>
      <c r="Q321" s="9">
        <v>3.0769230769230771E-2</v>
      </c>
    </row>
    <row r="322" spans="4:17" x14ac:dyDescent="0.25">
      <c r="D322" s="8" t="s">
        <v>715</v>
      </c>
      <c r="E322" s="20">
        <v>126</v>
      </c>
      <c r="F322" s="20">
        <v>107</v>
      </c>
      <c r="G322" s="9">
        <v>0.84920634920634919</v>
      </c>
      <c r="H322" s="20">
        <v>95</v>
      </c>
      <c r="I322" s="9">
        <v>0.88785046728971961</v>
      </c>
      <c r="J322" s="20">
        <v>0</v>
      </c>
      <c r="K322" s="9">
        <v>0</v>
      </c>
      <c r="L322" s="20">
        <v>2</v>
      </c>
      <c r="M322" s="9">
        <v>1.8691588785046728E-2</v>
      </c>
      <c r="N322" s="20">
        <v>11</v>
      </c>
      <c r="O322" s="9">
        <v>0.10280373831775701</v>
      </c>
      <c r="P322" s="20">
        <v>1</v>
      </c>
      <c r="Q322" s="9">
        <v>9.3457943925233638E-3</v>
      </c>
    </row>
    <row r="323" spans="4:17" x14ac:dyDescent="0.25">
      <c r="D323" s="8" t="s">
        <v>759</v>
      </c>
      <c r="E323" s="20">
        <v>106</v>
      </c>
      <c r="F323" s="20">
        <v>82</v>
      </c>
      <c r="G323" s="9">
        <v>0.77358490566037741</v>
      </c>
      <c r="H323" s="20">
        <v>45</v>
      </c>
      <c r="I323" s="9">
        <v>0.54878048780487809</v>
      </c>
      <c r="J323" s="20"/>
      <c r="K323" s="9">
        <v>0</v>
      </c>
      <c r="L323" s="20"/>
      <c r="M323" s="9">
        <v>0</v>
      </c>
      <c r="N323" s="20">
        <v>4</v>
      </c>
      <c r="O323" s="9">
        <v>4.878048780487805E-2</v>
      </c>
      <c r="P323" s="20">
        <v>16</v>
      </c>
      <c r="Q323" s="9">
        <v>0.1951219512195122</v>
      </c>
    </row>
    <row r="324" spans="4:17" x14ac:dyDescent="0.25">
      <c r="D324" s="7" t="s">
        <v>499</v>
      </c>
      <c r="E324" s="20">
        <v>1223</v>
      </c>
      <c r="F324" s="20">
        <v>863</v>
      </c>
      <c r="G324" s="9">
        <v>0.70564186426819298</v>
      </c>
      <c r="H324" s="20">
        <v>564</v>
      </c>
      <c r="I324" s="9">
        <v>0.65353418308227118</v>
      </c>
      <c r="J324" s="20">
        <v>0</v>
      </c>
      <c r="K324" s="9">
        <v>0</v>
      </c>
      <c r="L324" s="20">
        <v>24</v>
      </c>
      <c r="M324" s="9">
        <v>2.7809965237543453E-2</v>
      </c>
      <c r="N324" s="20">
        <v>163</v>
      </c>
      <c r="O324" s="9">
        <v>0.18887601390498263</v>
      </c>
      <c r="P324" s="20">
        <v>115</v>
      </c>
      <c r="Q324" s="9">
        <v>0.1332560834298957</v>
      </c>
    </row>
    <row r="325" spans="4:17" x14ac:dyDescent="0.25">
      <c r="D325" s="8" t="s">
        <v>682</v>
      </c>
      <c r="E325" s="20">
        <v>201</v>
      </c>
      <c r="F325" s="20">
        <v>145</v>
      </c>
      <c r="G325" s="9">
        <v>0.72139303482587069</v>
      </c>
      <c r="H325" s="20">
        <v>96</v>
      </c>
      <c r="I325" s="9">
        <v>0.66206896551724137</v>
      </c>
      <c r="J325" s="20">
        <v>0</v>
      </c>
      <c r="K325" s="9">
        <v>0</v>
      </c>
      <c r="L325" s="20">
        <v>0</v>
      </c>
      <c r="M325" s="9">
        <v>0</v>
      </c>
      <c r="N325" s="20">
        <v>16</v>
      </c>
      <c r="O325" s="9">
        <v>0.1103448275862069</v>
      </c>
      <c r="P325" s="20">
        <v>30</v>
      </c>
      <c r="Q325" s="9">
        <v>0.20689655172413793</v>
      </c>
    </row>
    <row r="326" spans="4:17" x14ac:dyDescent="0.25">
      <c r="D326" s="8" t="s">
        <v>687</v>
      </c>
      <c r="E326" s="20">
        <v>132</v>
      </c>
      <c r="F326" s="20">
        <v>101</v>
      </c>
      <c r="G326" s="9">
        <v>0.76515151515151514</v>
      </c>
      <c r="H326" s="20">
        <v>73</v>
      </c>
      <c r="I326" s="9">
        <v>0.72277227722772275</v>
      </c>
      <c r="J326" s="20">
        <v>0</v>
      </c>
      <c r="K326" s="9">
        <v>0</v>
      </c>
      <c r="L326" s="20">
        <v>5</v>
      </c>
      <c r="M326" s="9">
        <v>4.9504950495049507E-2</v>
      </c>
      <c r="N326" s="20">
        <v>14</v>
      </c>
      <c r="O326" s="9">
        <v>0.13861386138613863</v>
      </c>
      <c r="P326" s="20">
        <v>5</v>
      </c>
      <c r="Q326" s="9">
        <v>4.9504950495049507E-2</v>
      </c>
    </row>
    <row r="327" spans="4:17" x14ac:dyDescent="0.25">
      <c r="D327" s="8" t="s">
        <v>691</v>
      </c>
      <c r="E327" s="20">
        <v>58</v>
      </c>
      <c r="F327" s="20">
        <v>42</v>
      </c>
      <c r="G327" s="9">
        <v>0.72413793103448276</v>
      </c>
      <c r="H327" s="20">
        <v>29</v>
      </c>
      <c r="I327" s="9">
        <v>0.69047619047619047</v>
      </c>
      <c r="J327" s="20">
        <v>0</v>
      </c>
      <c r="K327" s="9">
        <v>0</v>
      </c>
      <c r="L327" s="20">
        <v>0</v>
      </c>
      <c r="M327" s="9">
        <v>0</v>
      </c>
      <c r="N327" s="20">
        <v>5</v>
      </c>
      <c r="O327" s="9">
        <v>0.11904761904761904</v>
      </c>
      <c r="P327" s="20">
        <v>9</v>
      </c>
      <c r="Q327" s="9">
        <v>0.21428571428571427</v>
      </c>
    </row>
    <row r="328" spans="4:17" x14ac:dyDescent="0.25">
      <c r="D328" s="8" t="s">
        <v>696</v>
      </c>
      <c r="E328" s="20">
        <v>167</v>
      </c>
      <c r="F328" s="20">
        <v>103</v>
      </c>
      <c r="G328" s="9">
        <v>0.61676646706586824</v>
      </c>
      <c r="H328" s="20">
        <v>51</v>
      </c>
      <c r="I328" s="9">
        <v>0.49514563106796117</v>
      </c>
      <c r="J328" s="20">
        <v>0</v>
      </c>
      <c r="K328" s="9">
        <v>0</v>
      </c>
      <c r="L328" s="20">
        <v>12</v>
      </c>
      <c r="M328" s="9">
        <v>0.11650485436893204</v>
      </c>
      <c r="N328" s="20">
        <v>43</v>
      </c>
      <c r="O328" s="9">
        <v>0.41747572815533979</v>
      </c>
      <c r="P328" s="20">
        <v>5</v>
      </c>
      <c r="Q328" s="9">
        <v>4.8543689320388349E-2</v>
      </c>
    </row>
    <row r="329" spans="4:17" x14ac:dyDescent="0.25">
      <c r="D329" s="8" t="s">
        <v>703</v>
      </c>
      <c r="E329" s="20">
        <v>320</v>
      </c>
      <c r="F329" s="20">
        <v>240</v>
      </c>
      <c r="G329" s="9">
        <v>0.75</v>
      </c>
      <c r="H329" s="20">
        <v>176</v>
      </c>
      <c r="I329" s="9">
        <v>0.73333333333333328</v>
      </c>
      <c r="J329" s="20">
        <v>0</v>
      </c>
      <c r="K329" s="9">
        <v>0</v>
      </c>
      <c r="L329" s="20">
        <v>6</v>
      </c>
      <c r="M329" s="9">
        <v>2.5000000000000001E-2</v>
      </c>
      <c r="N329" s="20">
        <v>60</v>
      </c>
      <c r="O329" s="9">
        <v>0.25</v>
      </c>
      <c r="P329" s="20">
        <v>3</v>
      </c>
      <c r="Q329" s="9">
        <v>1.2500000000000001E-2</v>
      </c>
    </row>
    <row r="330" spans="4:17" x14ac:dyDescent="0.25">
      <c r="D330" s="8" t="s">
        <v>758</v>
      </c>
      <c r="E330" s="20">
        <v>237</v>
      </c>
      <c r="F330" s="20">
        <v>158</v>
      </c>
      <c r="G330" s="9">
        <v>0.66666666666666663</v>
      </c>
      <c r="H330" s="20">
        <v>93</v>
      </c>
      <c r="I330" s="9">
        <v>0.58860759493670889</v>
      </c>
      <c r="J330" s="20"/>
      <c r="K330" s="9">
        <v>0</v>
      </c>
      <c r="L330" s="20">
        <v>1</v>
      </c>
      <c r="M330" s="9">
        <v>6.3291139240506328E-3</v>
      </c>
      <c r="N330" s="20">
        <v>5</v>
      </c>
      <c r="O330" s="9">
        <v>3.1645569620253167E-2</v>
      </c>
      <c r="P330" s="20">
        <v>57</v>
      </c>
      <c r="Q330" s="9">
        <v>0.36075949367088606</v>
      </c>
    </row>
    <row r="331" spans="4:17" x14ac:dyDescent="0.25">
      <c r="D331" s="8" t="s">
        <v>706</v>
      </c>
      <c r="E331" s="20">
        <v>108</v>
      </c>
      <c r="F331" s="20">
        <v>74</v>
      </c>
      <c r="G331" s="9">
        <v>0.68518518518518523</v>
      </c>
      <c r="H331" s="20">
        <v>46</v>
      </c>
      <c r="I331" s="9">
        <v>0.6216216216216216</v>
      </c>
      <c r="J331" s="20">
        <v>0</v>
      </c>
      <c r="K331" s="9">
        <v>0</v>
      </c>
      <c r="L331" s="20">
        <v>0</v>
      </c>
      <c r="M331" s="9">
        <v>0</v>
      </c>
      <c r="N331" s="20">
        <v>20</v>
      </c>
      <c r="O331" s="9">
        <v>0.27027027027027029</v>
      </c>
      <c r="P331" s="20">
        <v>6</v>
      </c>
      <c r="Q331" s="9">
        <v>8.1081081081081086E-2</v>
      </c>
    </row>
    <row r="332" spans="4:17" x14ac:dyDescent="0.25">
      <c r="D332" s="7" t="s">
        <v>498</v>
      </c>
      <c r="E332" s="20">
        <v>739</v>
      </c>
      <c r="F332" s="20">
        <v>472</v>
      </c>
      <c r="G332" s="9">
        <v>0.63870094722598103</v>
      </c>
      <c r="H332" s="20">
        <v>249</v>
      </c>
      <c r="I332" s="9">
        <v>0.52754237288135597</v>
      </c>
      <c r="J332" s="20">
        <v>0</v>
      </c>
      <c r="K332" s="9">
        <v>0</v>
      </c>
      <c r="L332" s="20">
        <v>10</v>
      </c>
      <c r="M332" s="9">
        <v>2.1186440677966101E-2</v>
      </c>
      <c r="N332" s="20">
        <v>186</v>
      </c>
      <c r="O332" s="9">
        <v>0.3940677966101695</v>
      </c>
      <c r="P332" s="20">
        <v>24</v>
      </c>
      <c r="Q332" s="9">
        <v>5.0847457627118647E-2</v>
      </c>
    </row>
    <row r="333" spans="4:17" x14ac:dyDescent="0.25">
      <c r="D333" s="8" t="s">
        <v>757</v>
      </c>
      <c r="E333" s="20">
        <v>274</v>
      </c>
      <c r="F333" s="20">
        <v>179</v>
      </c>
      <c r="G333" s="9">
        <v>0.65328467153284675</v>
      </c>
      <c r="H333" s="20">
        <v>111</v>
      </c>
      <c r="I333" s="9">
        <v>0.62011173184357538</v>
      </c>
      <c r="J333" s="20"/>
      <c r="K333" s="9">
        <v>0</v>
      </c>
      <c r="L333" s="20">
        <v>1</v>
      </c>
      <c r="M333" s="9">
        <v>5.5865921787709499E-3</v>
      </c>
      <c r="N333" s="20">
        <v>73</v>
      </c>
      <c r="O333" s="9">
        <v>0.40782122905027934</v>
      </c>
      <c r="P333" s="20">
        <v>5</v>
      </c>
      <c r="Q333" s="9">
        <v>2.7932960893854747E-2</v>
      </c>
    </row>
    <row r="334" spans="4:17" x14ac:dyDescent="0.25">
      <c r="D334" s="8" t="s">
        <v>701</v>
      </c>
      <c r="E334" s="20">
        <v>323</v>
      </c>
      <c r="F334" s="20">
        <v>206</v>
      </c>
      <c r="G334" s="9">
        <v>0.63777089783281737</v>
      </c>
      <c r="H334" s="20">
        <v>98</v>
      </c>
      <c r="I334" s="9">
        <v>0.47572815533980584</v>
      </c>
      <c r="J334" s="20">
        <v>0</v>
      </c>
      <c r="K334" s="9">
        <v>0</v>
      </c>
      <c r="L334" s="20">
        <v>6</v>
      </c>
      <c r="M334" s="9">
        <v>2.9126213592233011E-2</v>
      </c>
      <c r="N334" s="20">
        <v>74</v>
      </c>
      <c r="O334" s="9">
        <v>0.35922330097087379</v>
      </c>
      <c r="P334" s="20">
        <v>15</v>
      </c>
      <c r="Q334" s="9">
        <v>7.281553398058252E-2</v>
      </c>
    </row>
    <row r="335" spans="4:17" x14ac:dyDescent="0.25">
      <c r="D335" s="8" t="s">
        <v>500</v>
      </c>
      <c r="E335" s="20">
        <v>142</v>
      </c>
      <c r="F335" s="20">
        <v>87</v>
      </c>
      <c r="G335" s="9">
        <v>0.61267605633802813</v>
      </c>
      <c r="H335" s="20">
        <v>40</v>
      </c>
      <c r="I335" s="9">
        <v>0.45977011494252873</v>
      </c>
      <c r="J335" s="20">
        <v>0</v>
      </c>
      <c r="K335" s="9">
        <v>0</v>
      </c>
      <c r="L335" s="20">
        <v>3</v>
      </c>
      <c r="M335" s="9">
        <v>3.4482758620689655E-2</v>
      </c>
      <c r="N335" s="20">
        <v>39</v>
      </c>
      <c r="O335" s="9">
        <v>0.44827586206896552</v>
      </c>
      <c r="P335" s="20">
        <v>4</v>
      </c>
      <c r="Q335" s="9">
        <v>4.5977011494252873E-2</v>
      </c>
    </row>
    <row r="336" spans="4:17" x14ac:dyDescent="0.25">
      <c r="D336" s="7" t="s">
        <v>688</v>
      </c>
      <c r="E336" s="20">
        <v>731</v>
      </c>
      <c r="F336" s="20">
        <v>502</v>
      </c>
      <c r="G336" s="9">
        <v>0.68673050615595077</v>
      </c>
      <c r="H336" s="20">
        <v>294</v>
      </c>
      <c r="I336" s="9">
        <v>0.58565737051792832</v>
      </c>
      <c r="J336" s="20">
        <v>0</v>
      </c>
      <c r="K336" s="9">
        <v>0</v>
      </c>
      <c r="L336" s="20">
        <v>9</v>
      </c>
      <c r="M336" s="9">
        <v>1.7928286852589643E-2</v>
      </c>
      <c r="N336" s="20">
        <v>114</v>
      </c>
      <c r="O336" s="9">
        <v>0.22709163346613545</v>
      </c>
      <c r="P336" s="20">
        <v>86</v>
      </c>
      <c r="Q336" s="9">
        <v>0.17131474103585656</v>
      </c>
    </row>
    <row r="337" spans="4:17" x14ac:dyDescent="0.25">
      <c r="D337" s="8" t="s">
        <v>689</v>
      </c>
      <c r="E337" s="20">
        <v>163</v>
      </c>
      <c r="F337" s="20">
        <v>126</v>
      </c>
      <c r="G337" s="9">
        <v>0.77300613496932513</v>
      </c>
      <c r="H337" s="20">
        <v>81</v>
      </c>
      <c r="I337" s="9">
        <v>0.6428571428571429</v>
      </c>
      <c r="J337" s="20">
        <v>0</v>
      </c>
      <c r="K337" s="9">
        <v>0</v>
      </c>
      <c r="L337" s="20">
        <v>1</v>
      </c>
      <c r="M337" s="9">
        <v>7.9365079365079361E-3</v>
      </c>
      <c r="N337" s="20">
        <v>31</v>
      </c>
      <c r="O337" s="9">
        <v>0.24603174603174602</v>
      </c>
      <c r="P337" s="20">
        <v>1</v>
      </c>
      <c r="Q337" s="9">
        <v>7.9365079365079361E-3</v>
      </c>
    </row>
    <row r="338" spans="4:17" x14ac:dyDescent="0.25">
      <c r="D338" s="8" t="s">
        <v>692</v>
      </c>
      <c r="E338" s="20">
        <v>51</v>
      </c>
      <c r="F338" s="20">
        <v>36</v>
      </c>
      <c r="G338" s="9">
        <v>0.70588235294117652</v>
      </c>
      <c r="H338" s="20">
        <v>15</v>
      </c>
      <c r="I338" s="9">
        <v>0.41666666666666669</v>
      </c>
      <c r="J338" s="20">
        <v>0</v>
      </c>
      <c r="K338" s="9">
        <v>0</v>
      </c>
      <c r="L338" s="20">
        <v>5</v>
      </c>
      <c r="M338" s="9">
        <v>0.1388888888888889</v>
      </c>
      <c r="N338" s="20">
        <v>8</v>
      </c>
      <c r="O338" s="9">
        <v>0.22222222222222221</v>
      </c>
      <c r="P338" s="20">
        <v>1</v>
      </c>
      <c r="Q338" s="9">
        <v>2.7777777777777776E-2</v>
      </c>
    </row>
    <row r="339" spans="4:17" x14ac:dyDescent="0.25">
      <c r="D339" s="8" t="s">
        <v>694</v>
      </c>
      <c r="E339" s="20">
        <v>59</v>
      </c>
      <c r="F339" s="20">
        <v>39</v>
      </c>
      <c r="G339" s="9">
        <v>0.66101694915254239</v>
      </c>
      <c r="H339" s="20">
        <v>19</v>
      </c>
      <c r="I339" s="9">
        <v>0.48717948717948717</v>
      </c>
      <c r="J339" s="20">
        <v>0</v>
      </c>
      <c r="K339" s="9">
        <v>0</v>
      </c>
      <c r="L339" s="20">
        <v>1</v>
      </c>
      <c r="M339" s="9">
        <v>2.564102564102564E-2</v>
      </c>
      <c r="N339" s="20">
        <v>12</v>
      </c>
      <c r="O339" s="9">
        <v>0.30769230769230771</v>
      </c>
      <c r="P339" s="20">
        <v>6</v>
      </c>
      <c r="Q339" s="9">
        <v>0.15384615384615385</v>
      </c>
    </row>
    <row r="340" spans="4:17" x14ac:dyDescent="0.25">
      <c r="D340" s="8" t="s">
        <v>697</v>
      </c>
      <c r="E340" s="20">
        <v>107</v>
      </c>
      <c r="F340" s="20">
        <v>70</v>
      </c>
      <c r="G340" s="9">
        <v>0.65420560747663548</v>
      </c>
      <c r="H340" s="20">
        <v>41</v>
      </c>
      <c r="I340" s="9">
        <v>0.58571428571428574</v>
      </c>
      <c r="J340" s="20">
        <v>0</v>
      </c>
      <c r="K340" s="9">
        <v>0</v>
      </c>
      <c r="L340" s="20">
        <v>2</v>
      </c>
      <c r="M340" s="9">
        <v>2.8571428571428571E-2</v>
      </c>
      <c r="N340" s="20">
        <v>15</v>
      </c>
      <c r="O340" s="9">
        <v>0.21428571428571427</v>
      </c>
      <c r="P340" s="20">
        <v>20</v>
      </c>
      <c r="Q340" s="9">
        <v>0.2857142857142857</v>
      </c>
    </row>
    <row r="341" spans="4:17" x14ac:dyDescent="0.25">
      <c r="D341" s="8" t="s">
        <v>704</v>
      </c>
      <c r="E341" s="20">
        <v>288</v>
      </c>
      <c r="F341" s="20">
        <v>189</v>
      </c>
      <c r="G341" s="9">
        <v>0.65625</v>
      </c>
      <c r="H341" s="20">
        <v>111</v>
      </c>
      <c r="I341" s="9">
        <v>0.58730158730158732</v>
      </c>
      <c r="J341" s="20">
        <v>0</v>
      </c>
      <c r="K341" s="9">
        <v>0</v>
      </c>
      <c r="L341" s="20">
        <v>0</v>
      </c>
      <c r="M341" s="9">
        <v>0</v>
      </c>
      <c r="N341" s="20">
        <v>34</v>
      </c>
      <c r="O341" s="9">
        <v>0.17989417989417988</v>
      </c>
      <c r="P341" s="20">
        <v>52</v>
      </c>
      <c r="Q341" s="9">
        <v>0.27513227513227512</v>
      </c>
    </row>
    <row r="342" spans="4:17" x14ac:dyDescent="0.25">
      <c r="D342" s="8" t="s">
        <v>705</v>
      </c>
      <c r="E342" s="20">
        <v>63</v>
      </c>
      <c r="F342" s="20">
        <v>42</v>
      </c>
      <c r="G342" s="9">
        <v>0.66666666666666663</v>
      </c>
      <c r="H342" s="20">
        <v>27</v>
      </c>
      <c r="I342" s="9">
        <v>0.6428571428571429</v>
      </c>
      <c r="J342" s="20">
        <v>0</v>
      </c>
      <c r="K342" s="9">
        <v>0</v>
      </c>
      <c r="L342" s="20">
        <v>0</v>
      </c>
      <c r="M342" s="9">
        <v>0</v>
      </c>
      <c r="N342" s="20">
        <v>14</v>
      </c>
      <c r="O342" s="9">
        <v>0.33333333333333331</v>
      </c>
      <c r="P342" s="20">
        <v>6</v>
      </c>
      <c r="Q342" s="9">
        <v>0.14285714285714285</v>
      </c>
    </row>
    <row r="343" spans="4:17" x14ac:dyDescent="0.25">
      <c r="D343" s="7" t="s">
        <v>690</v>
      </c>
      <c r="E343" s="20">
        <v>1107</v>
      </c>
      <c r="F343" s="20">
        <v>827</v>
      </c>
      <c r="G343" s="9">
        <v>0.74706413730803978</v>
      </c>
      <c r="H343" s="20">
        <v>551</v>
      </c>
      <c r="I343" s="9">
        <v>0.66626360338573154</v>
      </c>
      <c r="J343" s="20">
        <v>0</v>
      </c>
      <c r="K343" s="9">
        <v>0</v>
      </c>
      <c r="L343" s="20">
        <v>22</v>
      </c>
      <c r="M343" s="9">
        <v>2.6602176541717048E-2</v>
      </c>
      <c r="N343" s="20">
        <v>175</v>
      </c>
      <c r="O343" s="9">
        <v>0.21160822249093109</v>
      </c>
      <c r="P343" s="20">
        <v>27</v>
      </c>
      <c r="Q343" s="9">
        <v>3.2648125755743655E-2</v>
      </c>
    </row>
    <row r="344" spans="4:17" x14ac:dyDescent="0.25">
      <c r="D344" s="8" t="s">
        <v>483</v>
      </c>
      <c r="E344" s="20">
        <v>129</v>
      </c>
      <c r="F344" s="20">
        <v>94</v>
      </c>
      <c r="G344" s="9">
        <v>0.72868217054263562</v>
      </c>
      <c r="H344" s="20">
        <v>62</v>
      </c>
      <c r="I344" s="9">
        <v>0.65957446808510634</v>
      </c>
      <c r="J344" s="20">
        <v>0</v>
      </c>
      <c r="K344" s="9">
        <v>0</v>
      </c>
      <c r="L344" s="20">
        <v>1</v>
      </c>
      <c r="M344" s="9">
        <v>1.0638297872340425E-2</v>
      </c>
      <c r="N344" s="20">
        <v>17</v>
      </c>
      <c r="O344" s="9">
        <v>0.18085106382978725</v>
      </c>
      <c r="P344" s="20">
        <v>15</v>
      </c>
      <c r="Q344" s="9">
        <v>0.15957446808510639</v>
      </c>
    </row>
    <row r="345" spans="4:17" x14ac:dyDescent="0.25">
      <c r="D345" s="8" t="s">
        <v>713</v>
      </c>
      <c r="E345" s="20">
        <v>203</v>
      </c>
      <c r="F345" s="20">
        <v>152</v>
      </c>
      <c r="G345" s="9">
        <v>0.74876847290640391</v>
      </c>
      <c r="H345" s="20">
        <v>109</v>
      </c>
      <c r="I345" s="9">
        <v>0.71710526315789469</v>
      </c>
      <c r="J345" s="20">
        <v>0</v>
      </c>
      <c r="K345" s="9">
        <v>0</v>
      </c>
      <c r="L345" s="20">
        <v>1</v>
      </c>
      <c r="M345" s="9">
        <v>6.5789473684210523E-3</v>
      </c>
      <c r="N345" s="20">
        <v>28</v>
      </c>
      <c r="O345" s="9">
        <v>0.18421052631578946</v>
      </c>
      <c r="P345" s="20">
        <v>8</v>
      </c>
      <c r="Q345" s="9">
        <v>5.2631578947368418E-2</v>
      </c>
    </row>
    <row r="346" spans="4:17" x14ac:dyDescent="0.25">
      <c r="D346" s="8" t="s">
        <v>699</v>
      </c>
      <c r="E346" s="20">
        <v>284</v>
      </c>
      <c r="F346" s="20">
        <v>221</v>
      </c>
      <c r="G346" s="9">
        <v>0.778169014084507</v>
      </c>
      <c r="H346" s="20">
        <v>134</v>
      </c>
      <c r="I346" s="9">
        <v>0.60633484162895923</v>
      </c>
      <c r="J346" s="20">
        <v>0</v>
      </c>
      <c r="K346" s="9">
        <v>0</v>
      </c>
      <c r="L346" s="20">
        <v>13</v>
      </c>
      <c r="M346" s="9">
        <v>5.8823529411764705E-2</v>
      </c>
      <c r="N346" s="20">
        <v>36</v>
      </c>
      <c r="O346" s="9">
        <v>0.16289592760180996</v>
      </c>
      <c r="P346" s="20">
        <v>3</v>
      </c>
      <c r="Q346" s="9">
        <v>1.3574660633484163E-2</v>
      </c>
    </row>
    <row r="347" spans="4:17" x14ac:dyDescent="0.25">
      <c r="D347" s="8" t="s">
        <v>700</v>
      </c>
      <c r="E347" s="20">
        <v>111</v>
      </c>
      <c r="F347" s="20">
        <v>74</v>
      </c>
      <c r="G347" s="9">
        <v>0.66666666666666663</v>
      </c>
      <c r="H347" s="20">
        <v>45</v>
      </c>
      <c r="I347" s="9">
        <v>0.60810810810810811</v>
      </c>
      <c r="J347" s="20">
        <v>0</v>
      </c>
      <c r="K347" s="9">
        <v>0</v>
      </c>
      <c r="L347" s="20">
        <v>3</v>
      </c>
      <c r="M347" s="9">
        <v>4.0540540540540543E-2</v>
      </c>
      <c r="N347" s="20">
        <v>28</v>
      </c>
      <c r="O347" s="9">
        <v>0.3783783783783784</v>
      </c>
      <c r="P347" s="20">
        <v>0</v>
      </c>
      <c r="Q347" s="9">
        <v>0</v>
      </c>
    </row>
    <row r="348" spans="4:17" x14ac:dyDescent="0.25">
      <c r="D348" s="8" t="s">
        <v>702</v>
      </c>
      <c r="E348" s="20">
        <v>380</v>
      </c>
      <c r="F348" s="20">
        <v>286</v>
      </c>
      <c r="G348" s="9">
        <v>0.75263157894736843</v>
      </c>
      <c r="H348" s="20">
        <v>201</v>
      </c>
      <c r="I348" s="9">
        <v>0.70279720279720281</v>
      </c>
      <c r="J348" s="20">
        <v>0</v>
      </c>
      <c r="K348" s="9">
        <v>0</v>
      </c>
      <c r="L348" s="20">
        <v>4</v>
      </c>
      <c r="M348" s="9">
        <v>1.3986013986013986E-2</v>
      </c>
      <c r="N348" s="20">
        <v>66</v>
      </c>
      <c r="O348" s="9">
        <v>0.23076923076923078</v>
      </c>
      <c r="P348" s="20">
        <v>1</v>
      </c>
      <c r="Q348" s="9">
        <v>3.4965034965034965E-3</v>
      </c>
    </row>
    <row r="349" spans="4:17" x14ac:dyDescent="0.25">
      <c r="D349" s="6" t="s">
        <v>208</v>
      </c>
      <c r="E349" s="20">
        <v>53947</v>
      </c>
      <c r="F349" s="20">
        <v>39808</v>
      </c>
      <c r="G349" s="9">
        <v>0.73790942962537309</v>
      </c>
      <c r="H349" s="20">
        <v>25635</v>
      </c>
      <c r="I349" s="9">
        <v>0.643966036977492</v>
      </c>
      <c r="J349" s="20">
        <v>1</v>
      </c>
      <c r="K349" s="9">
        <v>2.5120578778135048E-5</v>
      </c>
      <c r="L349" s="20">
        <v>1538</v>
      </c>
      <c r="M349" s="9">
        <v>3.8635450160771703E-2</v>
      </c>
      <c r="N349" s="20">
        <v>6868</v>
      </c>
      <c r="O349" s="9">
        <v>0.1725281350482315</v>
      </c>
      <c r="P349" s="20">
        <v>3028</v>
      </c>
      <c r="Q349" s="9">
        <v>7.6065112540192922E-2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13877</v>
      </c>
      <c r="F22" s="15">
        <f>GETPIVOTDATA("Sum of 07f Second Vaccination",$D$23)</f>
        <v>12459</v>
      </c>
      <c r="G22" s="16">
        <f>GETPIVOTDATA("Sum of 07f%",$D$23)</f>
        <v>0.89781653095049363</v>
      </c>
      <c r="H22" s="15">
        <f>GETPIVOTDATA("Sum of 07a Vaccinated (Booster)",$D$23)</f>
        <v>10732</v>
      </c>
      <c r="I22" s="16">
        <f>GETPIVOTDATA("Sum of 07a%",$D$23)</f>
        <v>0.86138534392808408</v>
      </c>
      <c r="J22" s="15">
        <f>GETPIVOTDATA("Sum of 07b Contraindicated (inc allergies, exclu vaccinated)",$D$23)</f>
        <v>0</v>
      </c>
      <c r="K22" s="16">
        <f>GETPIVOTDATA("Sum of 07b%",$D$23)</f>
        <v>0</v>
      </c>
      <c r="L22" s="15">
        <f>GETPIVOTDATA("Sum of 07c Declined (excl vaccinated or contraindicated)",$D$23)</f>
        <v>857</v>
      </c>
      <c r="M22" s="16">
        <f>GETPIVOTDATA("Sum of 07c%",$D$23)</f>
        <v>6.8785616823180032E-2</v>
      </c>
      <c r="N22" s="15">
        <f>GETPIVOTDATA("Sum of 07d Invited no outcome (excl vac, contr, decl)",$D$23)</f>
        <v>257</v>
      </c>
      <c r="O22" s="16">
        <f>GETPIVOTDATA("Sum of 07d%",$D$23)</f>
        <v>2.062765872060358E-2</v>
      </c>
      <c r="P22" s="15">
        <f>GETPIVOTDATA("Sum of 07e No contact coded [CALL]",$D$23)</f>
        <v>124</v>
      </c>
      <c r="Q22" s="16">
        <f>GETPIVOTDATA("Sum of 07e%",$D$23)</f>
        <v>9.9526446745324664E-3</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434</v>
      </c>
      <c r="E24" s="20">
        <v>1363</v>
      </c>
      <c r="F24" s="20">
        <v>1217</v>
      </c>
      <c r="G24" s="9">
        <v>0.89288334556126192</v>
      </c>
      <c r="H24" s="20">
        <v>1023</v>
      </c>
      <c r="I24" s="9">
        <v>0.84059161873459332</v>
      </c>
      <c r="J24" s="20">
        <v>0</v>
      </c>
      <c r="K24" s="9">
        <v>0</v>
      </c>
      <c r="L24" s="20">
        <v>71</v>
      </c>
      <c r="M24" s="9">
        <v>5.8340180772391129E-2</v>
      </c>
      <c r="N24" s="20">
        <v>23</v>
      </c>
      <c r="O24" s="9">
        <v>1.8898931799506986E-2</v>
      </c>
      <c r="P24" s="20">
        <v>16</v>
      </c>
      <c r="Q24" s="9">
        <v>1.314708299096138E-2</v>
      </c>
    </row>
    <row r="25" spans="4:17" x14ac:dyDescent="0.25">
      <c r="D25" s="7" t="s">
        <v>446</v>
      </c>
      <c r="E25" s="20">
        <v>261</v>
      </c>
      <c r="F25" s="20">
        <v>232</v>
      </c>
      <c r="G25" s="9">
        <v>0.88888888888888884</v>
      </c>
      <c r="H25" s="20">
        <v>201</v>
      </c>
      <c r="I25" s="9">
        <v>0.86637931034482762</v>
      </c>
      <c r="J25" s="20">
        <v>0</v>
      </c>
      <c r="K25" s="9">
        <v>0</v>
      </c>
      <c r="L25" s="20">
        <v>14</v>
      </c>
      <c r="M25" s="9">
        <v>6.0344827586206899E-2</v>
      </c>
      <c r="N25" s="20">
        <v>7</v>
      </c>
      <c r="O25" s="9">
        <v>3.017241379310345E-2</v>
      </c>
      <c r="P25" s="20">
        <v>3</v>
      </c>
      <c r="Q25" s="9">
        <v>1.2931034482758621E-2</v>
      </c>
    </row>
    <row r="26" spans="4:17" x14ac:dyDescent="0.25">
      <c r="D26" s="8" t="s">
        <v>503</v>
      </c>
      <c r="E26" s="20">
        <v>33</v>
      </c>
      <c r="F26" s="20">
        <v>32</v>
      </c>
      <c r="G26" s="9">
        <v>0.96969696969696972</v>
      </c>
      <c r="H26" s="20">
        <v>28</v>
      </c>
      <c r="I26" s="9">
        <v>0.875</v>
      </c>
      <c r="J26" s="20">
        <v>0</v>
      </c>
      <c r="K26" s="9">
        <v>0</v>
      </c>
      <c r="L26" s="20">
        <v>0</v>
      </c>
      <c r="M26" s="9">
        <v>0</v>
      </c>
      <c r="N26" s="20">
        <v>0</v>
      </c>
      <c r="O26" s="9">
        <v>0</v>
      </c>
      <c r="P26" s="20">
        <v>1</v>
      </c>
      <c r="Q26" s="9">
        <v>3.125E-2</v>
      </c>
    </row>
    <row r="27" spans="4:17" x14ac:dyDescent="0.25">
      <c r="D27" s="8" t="s">
        <v>517</v>
      </c>
      <c r="E27" s="20">
        <v>51</v>
      </c>
      <c r="F27" s="20">
        <v>46</v>
      </c>
      <c r="G27" s="9">
        <v>0.90196078431372551</v>
      </c>
      <c r="H27" s="20">
        <v>38</v>
      </c>
      <c r="I27" s="9">
        <v>0.82608695652173914</v>
      </c>
      <c r="J27" s="20">
        <v>0</v>
      </c>
      <c r="K27" s="9">
        <v>0</v>
      </c>
      <c r="L27" s="20">
        <v>2</v>
      </c>
      <c r="M27" s="9">
        <v>4.3478260869565216E-2</v>
      </c>
      <c r="N27" s="20">
        <v>3</v>
      </c>
      <c r="O27" s="9">
        <v>6.5217391304347824E-2</v>
      </c>
      <c r="P27" s="20">
        <v>0</v>
      </c>
      <c r="Q27" s="9">
        <v>0</v>
      </c>
    </row>
    <row r="28" spans="4:17" x14ac:dyDescent="0.25">
      <c r="D28" s="8" t="s">
        <v>447</v>
      </c>
      <c r="E28" s="20">
        <v>177</v>
      </c>
      <c r="F28" s="20">
        <v>154</v>
      </c>
      <c r="G28" s="9">
        <v>0.87005649717514122</v>
      </c>
      <c r="H28" s="20">
        <v>135</v>
      </c>
      <c r="I28" s="9">
        <v>0.87662337662337664</v>
      </c>
      <c r="J28" s="20">
        <v>0</v>
      </c>
      <c r="K28" s="9">
        <v>0</v>
      </c>
      <c r="L28" s="20">
        <v>12</v>
      </c>
      <c r="M28" s="9">
        <v>7.792207792207792E-2</v>
      </c>
      <c r="N28" s="20">
        <v>4</v>
      </c>
      <c r="O28" s="9">
        <v>2.5974025974025976E-2</v>
      </c>
      <c r="P28" s="20">
        <v>2</v>
      </c>
      <c r="Q28" s="9">
        <v>1.2987012987012988E-2</v>
      </c>
    </row>
    <row r="29" spans="4:17" x14ac:dyDescent="0.25">
      <c r="D29" s="7" t="s">
        <v>443</v>
      </c>
      <c r="E29" s="20">
        <v>156</v>
      </c>
      <c r="F29" s="20">
        <v>126</v>
      </c>
      <c r="G29" s="9">
        <v>0.80769230769230771</v>
      </c>
      <c r="H29" s="20">
        <v>93</v>
      </c>
      <c r="I29" s="9">
        <v>0.73809523809523814</v>
      </c>
      <c r="J29" s="20">
        <v>0</v>
      </c>
      <c r="K29" s="9">
        <v>0</v>
      </c>
      <c r="L29" s="20">
        <v>15</v>
      </c>
      <c r="M29" s="9">
        <v>0.11904761904761904</v>
      </c>
      <c r="N29" s="20">
        <v>4</v>
      </c>
      <c r="O29" s="9">
        <v>3.1746031746031744E-2</v>
      </c>
      <c r="P29" s="20">
        <v>2</v>
      </c>
      <c r="Q29" s="9">
        <v>1.5873015873015872E-2</v>
      </c>
    </row>
    <row r="30" spans="4:17" x14ac:dyDescent="0.25">
      <c r="D30" s="8" t="s">
        <v>504</v>
      </c>
      <c r="E30" s="20">
        <v>22</v>
      </c>
      <c r="F30" s="20">
        <v>16</v>
      </c>
      <c r="G30" s="9">
        <v>0.72727272727272729</v>
      </c>
      <c r="H30" s="20">
        <v>14</v>
      </c>
      <c r="I30" s="9">
        <v>0.875</v>
      </c>
      <c r="J30" s="20">
        <v>0</v>
      </c>
      <c r="K30" s="9">
        <v>0</v>
      </c>
      <c r="L30" s="20">
        <v>2</v>
      </c>
      <c r="M30" s="9">
        <v>0.125</v>
      </c>
      <c r="N30" s="20">
        <v>0</v>
      </c>
      <c r="O30" s="9">
        <v>0</v>
      </c>
      <c r="P30" s="20">
        <v>1</v>
      </c>
      <c r="Q30" s="9">
        <v>6.25E-2</v>
      </c>
    </row>
    <row r="31" spans="4:17" x14ac:dyDescent="0.25">
      <c r="D31" s="8" t="s">
        <v>505</v>
      </c>
      <c r="E31" s="20">
        <v>26</v>
      </c>
      <c r="F31" s="20">
        <v>22</v>
      </c>
      <c r="G31" s="9">
        <v>0.84615384615384615</v>
      </c>
      <c r="H31" s="20">
        <v>17</v>
      </c>
      <c r="I31" s="9">
        <v>0.77272727272727271</v>
      </c>
      <c r="J31" s="20">
        <v>0</v>
      </c>
      <c r="K31" s="9">
        <v>0</v>
      </c>
      <c r="L31" s="20">
        <v>2</v>
      </c>
      <c r="M31" s="9">
        <v>9.0909090909090912E-2</v>
      </c>
      <c r="N31" s="20">
        <v>1</v>
      </c>
      <c r="O31" s="9">
        <v>4.5454545454545456E-2</v>
      </c>
      <c r="P31" s="20">
        <v>0</v>
      </c>
      <c r="Q31" s="9">
        <v>0</v>
      </c>
    </row>
    <row r="32" spans="4:17" x14ac:dyDescent="0.25">
      <c r="D32" s="8" t="s">
        <v>512</v>
      </c>
      <c r="E32" s="20">
        <v>45</v>
      </c>
      <c r="F32" s="20">
        <v>37</v>
      </c>
      <c r="G32" s="9">
        <v>0.82222222222222219</v>
      </c>
      <c r="H32" s="20">
        <v>35</v>
      </c>
      <c r="I32" s="9">
        <v>0.94594594594594594</v>
      </c>
      <c r="J32" s="20">
        <v>0</v>
      </c>
      <c r="K32" s="9">
        <v>0</v>
      </c>
      <c r="L32" s="20">
        <v>5</v>
      </c>
      <c r="M32" s="9">
        <v>0.13513513513513514</v>
      </c>
      <c r="N32" s="20">
        <v>1</v>
      </c>
      <c r="O32" s="9">
        <v>2.7027027027027029E-2</v>
      </c>
      <c r="P32" s="20">
        <v>0</v>
      </c>
      <c r="Q32" s="9">
        <v>0</v>
      </c>
    </row>
    <row r="33" spans="4:17" x14ac:dyDescent="0.25">
      <c r="D33" s="8" t="s">
        <v>444</v>
      </c>
      <c r="E33" s="20">
        <v>63</v>
      </c>
      <c r="F33" s="20">
        <v>51</v>
      </c>
      <c r="G33" s="9">
        <v>0.80952380952380953</v>
      </c>
      <c r="H33" s="20">
        <v>27</v>
      </c>
      <c r="I33" s="9">
        <v>0.52941176470588236</v>
      </c>
      <c r="J33" s="20">
        <v>0</v>
      </c>
      <c r="K33" s="9">
        <v>0</v>
      </c>
      <c r="L33" s="20">
        <v>6</v>
      </c>
      <c r="M33" s="9">
        <v>0.11764705882352941</v>
      </c>
      <c r="N33" s="20">
        <v>2</v>
      </c>
      <c r="O33" s="9">
        <v>3.9215686274509803E-2</v>
      </c>
      <c r="P33" s="20">
        <v>1</v>
      </c>
      <c r="Q33" s="9">
        <v>1.9607843137254902E-2</v>
      </c>
    </row>
    <row r="34" spans="4:17" x14ac:dyDescent="0.25">
      <c r="D34" s="7" t="s">
        <v>437</v>
      </c>
      <c r="E34" s="20">
        <v>300</v>
      </c>
      <c r="F34" s="20">
        <v>273</v>
      </c>
      <c r="G34" s="9">
        <v>0.91</v>
      </c>
      <c r="H34" s="20">
        <v>236</v>
      </c>
      <c r="I34" s="9">
        <v>0.86446886446886451</v>
      </c>
      <c r="J34" s="20">
        <v>0</v>
      </c>
      <c r="K34" s="9">
        <v>0</v>
      </c>
      <c r="L34" s="20">
        <v>9</v>
      </c>
      <c r="M34" s="9">
        <v>3.2967032967032968E-2</v>
      </c>
      <c r="N34" s="20">
        <v>4</v>
      </c>
      <c r="O34" s="9">
        <v>1.4652014652014652E-2</v>
      </c>
      <c r="P34" s="20">
        <v>4</v>
      </c>
      <c r="Q34" s="9">
        <v>1.4652014652014652E-2</v>
      </c>
    </row>
    <row r="35" spans="4:17" x14ac:dyDescent="0.25">
      <c r="D35" s="8" t="s">
        <v>438</v>
      </c>
      <c r="E35" s="20">
        <v>109</v>
      </c>
      <c r="F35" s="20">
        <v>103</v>
      </c>
      <c r="G35" s="9">
        <v>0.94495412844036697</v>
      </c>
      <c r="H35" s="20">
        <v>100</v>
      </c>
      <c r="I35" s="9">
        <v>0.970873786407767</v>
      </c>
      <c r="J35" s="20">
        <v>0</v>
      </c>
      <c r="K35" s="9">
        <v>0</v>
      </c>
      <c r="L35" s="20">
        <v>2</v>
      </c>
      <c r="M35" s="9">
        <v>1.9417475728155338E-2</v>
      </c>
      <c r="N35" s="20">
        <v>1</v>
      </c>
      <c r="O35" s="9">
        <v>9.7087378640776691E-3</v>
      </c>
      <c r="P35" s="20">
        <v>2</v>
      </c>
      <c r="Q35" s="9">
        <v>1.9417475728155338E-2</v>
      </c>
    </row>
    <row r="36" spans="4:17" x14ac:dyDescent="0.25">
      <c r="D36" s="8" t="s">
        <v>508</v>
      </c>
      <c r="E36" s="20">
        <v>32</v>
      </c>
      <c r="F36" s="20">
        <v>29</v>
      </c>
      <c r="G36" s="9">
        <v>0.90625</v>
      </c>
      <c r="H36" s="20">
        <v>22</v>
      </c>
      <c r="I36" s="9">
        <v>0.75862068965517238</v>
      </c>
      <c r="J36" s="20">
        <v>0</v>
      </c>
      <c r="K36" s="9">
        <v>0</v>
      </c>
      <c r="L36" s="20">
        <v>0</v>
      </c>
      <c r="M36" s="9">
        <v>0</v>
      </c>
      <c r="N36" s="20">
        <v>0</v>
      </c>
      <c r="O36" s="9">
        <v>0</v>
      </c>
      <c r="P36" s="20">
        <v>1</v>
      </c>
      <c r="Q36" s="9">
        <v>3.4482758620689655E-2</v>
      </c>
    </row>
    <row r="37" spans="4:17" x14ac:dyDescent="0.25">
      <c r="D37" s="8" t="s">
        <v>513</v>
      </c>
      <c r="E37" s="20">
        <v>15</v>
      </c>
      <c r="F37" s="20">
        <v>13</v>
      </c>
      <c r="G37" s="9">
        <v>0.8666666666666667</v>
      </c>
      <c r="H37" s="20">
        <v>13</v>
      </c>
      <c r="I37" s="9">
        <v>1</v>
      </c>
      <c r="J37" s="20">
        <v>0</v>
      </c>
      <c r="K37" s="9">
        <v>0</v>
      </c>
      <c r="L37" s="20">
        <v>2</v>
      </c>
      <c r="M37" s="9">
        <v>0.15384615384615385</v>
      </c>
      <c r="N37" s="20">
        <v>0</v>
      </c>
      <c r="O37" s="9">
        <v>0</v>
      </c>
      <c r="P37" s="20">
        <v>0</v>
      </c>
      <c r="Q37" s="9">
        <v>0</v>
      </c>
    </row>
    <row r="38" spans="4:17" x14ac:dyDescent="0.25">
      <c r="D38" s="8" t="s">
        <v>514</v>
      </c>
      <c r="E38" s="20">
        <v>44</v>
      </c>
      <c r="F38" s="20">
        <v>39</v>
      </c>
      <c r="G38" s="9">
        <v>0.88636363636363635</v>
      </c>
      <c r="H38" s="20">
        <v>32</v>
      </c>
      <c r="I38" s="9">
        <v>0.82051282051282048</v>
      </c>
      <c r="J38" s="20">
        <v>0</v>
      </c>
      <c r="K38" s="9">
        <v>0</v>
      </c>
      <c r="L38" s="20">
        <v>0</v>
      </c>
      <c r="M38" s="9">
        <v>0</v>
      </c>
      <c r="N38" s="20">
        <v>3</v>
      </c>
      <c r="O38" s="9">
        <v>7.6923076923076927E-2</v>
      </c>
      <c r="P38" s="20">
        <v>0</v>
      </c>
      <c r="Q38" s="9">
        <v>0</v>
      </c>
    </row>
    <row r="39" spans="4:17" x14ac:dyDescent="0.25">
      <c r="D39" s="8" t="s">
        <v>518</v>
      </c>
      <c r="E39" s="20">
        <v>20</v>
      </c>
      <c r="F39" s="20">
        <v>19</v>
      </c>
      <c r="G39" s="9">
        <v>0.95</v>
      </c>
      <c r="H39" s="20">
        <v>12</v>
      </c>
      <c r="I39" s="9">
        <v>0.63157894736842102</v>
      </c>
      <c r="J39" s="20">
        <v>0</v>
      </c>
      <c r="K39" s="9">
        <v>0</v>
      </c>
      <c r="L39" s="20">
        <v>0</v>
      </c>
      <c r="M39" s="9">
        <v>0</v>
      </c>
      <c r="N39" s="20">
        <v>0</v>
      </c>
      <c r="O39" s="9">
        <v>0</v>
      </c>
      <c r="P39" s="20">
        <v>0</v>
      </c>
      <c r="Q39" s="9">
        <v>0</v>
      </c>
    </row>
    <row r="40" spans="4:17" x14ac:dyDescent="0.25">
      <c r="D40" s="8" t="s">
        <v>520</v>
      </c>
      <c r="E40" s="20">
        <v>50</v>
      </c>
      <c r="F40" s="20">
        <v>44</v>
      </c>
      <c r="G40" s="9">
        <v>0.88</v>
      </c>
      <c r="H40" s="20">
        <v>35</v>
      </c>
      <c r="I40" s="9">
        <v>0.79545454545454541</v>
      </c>
      <c r="J40" s="20">
        <v>0</v>
      </c>
      <c r="K40" s="9">
        <v>0</v>
      </c>
      <c r="L40" s="20">
        <v>4</v>
      </c>
      <c r="M40" s="9">
        <v>9.0909090909090912E-2</v>
      </c>
      <c r="N40" s="20">
        <v>0</v>
      </c>
      <c r="O40" s="9">
        <v>0</v>
      </c>
      <c r="P40" s="20">
        <v>1</v>
      </c>
      <c r="Q40" s="9">
        <v>2.2727272727272728E-2</v>
      </c>
    </row>
    <row r="41" spans="4:17" x14ac:dyDescent="0.25">
      <c r="D41" s="8" t="s">
        <v>522</v>
      </c>
      <c r="E41" s="20">
        <v>30</v>
      </c>
      <c r="F41" s="20">
        <v>26</v>
      </c>
      <c r="G41" s="9">
        <v>0.8666666666666667</v>
      </c>
      <c r="H41" s="20">
        <v>22</v>
      </c>
      <c r="I41" s="9">
        <v>0.84615384615384615</v>
      </c>
      <c r="J41" s="20">
        <v>0</v>
      </c>
      <c r="K41" s="9">
        <v>0</v>
      </c>
      <c r="L41" s="20">
        <v>1</v>
      </c>
      <c r="M41" s="9">
        <v>3.8461538461538464E-2</v>
      </c>
      <c r="N41" s="20">
        <v>0</v>
      </c>
      <c r="O41" s="9">
        <v>0</v>
      </c>
      <c r="P41" s="20">
        <v>0</v>
      </c>
      <c r="Q41" s="9">
        <v>0</v>
      </c>
    </row>
    <row r="42" spans="4:17" x14ac:dyDescent="0.25">
      <c r="D42" s="7" t="s">
        <v>441</v>
      </c>
      <c r="E42" s="20">
        <v>339</v>
      </c>
      <c r="F42" s="20">
        <v>318</v>
      </c>
      <c r="G42" s="9">
        <v>0.93805309734513276</v>
      </c>
      <c r="H42" s="20">
        <v>271</v>
      </c>
      <c r="I42" s="9">
        <v>0.85220125786163525</v>
      </c>
      <c r="J42" s="20">
        <v>0</v>
      </c>
      <c r="K42" s="9">
        <v>0</v>
      </c>
      <c r="L42" s="20">
        <v>9</v>
      </c>
      <c r="M42" s="9">
        <v>2.8301886792452831E-2</v>
      </c>
      <c r="N42" s="20">
        <v>4</v>
      </c>
      <c r="O42" s="9">
        <v>1.2578616352201259E-2</v>
      </c>
      <c r="P42" s="20">
        <v>3</v>
      </c>
      <c r="Q42" s="9">
        <v>9.433962264150943E-3</v>
      </c>
    </row>
    <row r="43" spans="4:17" x14ac:dyDescent="0.25">
      <c r="D43" s="8" t="s">
        <v>507</v>
      </c>
      <c r="E43" s="20">
        <v>24</v>
      </c>
      <c r="F43" s="20">
        <v>23</v>
      </c>
      <c r="G43" s="9">
        <v>0.95833333333333337</v>
      </c>
      <c r="H43" s="20">
        <v>19</v>
      </c>
      <c r="I43" s="9">
        <v>0.82608695652173914</v>
      </c>
      <c r="J43" s="20">
        <v>0</v>
      </c>
      <c r="K43" s="9">
        <v>0</v>
      </c>
      <c r="L43" s="20">
        <v>1</v>
      </c>
      <c r="M43" s="9">
        <v>4.3478260869565216E-2</v>
      </c>
      <c r="N43" s="20">
        <v>0</v>
      </c>
      <c r="O43" s="9">
        <v>0</v>
      </c>
      <c r="P43" s="20">
        <v>0</v>
      </c>
      <c r="Q43" s="9">
        <v>0</v>
      </c>
    </row>
    <row r="44" spans="4:17" x14ac:dyDescent="0.25">
      <c r="D44" s="8" t="s">
        <v>509</v>
      </c>
      <c r="E44" s="20">
        <v>55</v>
      </c>
      <c r="F44" s="20">
        <v>49</v>
      </c>
      <c r="G44" s="9">
        <v>0.89090909090909087</v>
      </c>
      <c r="H44" s="20">
        <v>44</v>
      </c>
      <c r="I44" s="9">
        <v>0.89795918367346939</v>
      </c>
      <c r="J44" s="20">
        <v>0</v>
      </c>
      <c r="K44" s="9">
        <v>0</v>
      </c>
      <c r="L44" s="20">
        <v>4</v>
      </c>
      <c r="M44" s="9">
        <v>8.1632653061224483E-2</v>
      </c>
      <c r="N44" s="20">
        <v>0</v>
      </c>
      <c r="O44" s="9">
        <v>0</v>
      </c>
      <c r="P44" s="20">
        <v>0</v>
      </c>
      <c r="Q44" s="9">
        <v>0</v>
      </c>
    </row>
    <row r="45" spans="4:17" x14ac:dyDescent="0.25">
      <c r="D45" s="8" t="s">
        <v>510</v>
      </c>
      <c r="E45" s="20">
        <v>52</v>
      </c>
      <c r="F45" s="20">
        <v>51</v>
      </c>
      <c r="G45" s="9">
        <v>0.98076923076923073</v>
      </c>
      <c r="H45" s="20">
        <v>42</v>
      </c>
      <c r="I45" s="9">
        <v>0.82352941176470584</v>
      </c>
      <c r="J45" s="20">
        <v>0</v>
      </c>
      <c r="K45" s="9">
        <v>0</v>
      </c>
      <c r="L45" s="20">
        <v>0</v>
      </c>
      <c r="M45" s="9">
        <v>0</v>
      </c>
      <c r="N45" s="20">
        <v>1</v>
      </c>
      <c r="O45" s="9">
        <v>1.9607843137254902E-2</v>
      </c>
      <c r="P45" s="20">
        <v>0</v>
      </c>
      <c r="Q45" s="9">
        <v>0</v>
      </c>
    </row>
    <row r="46" spans="4:17" x14ac:dyDescent="0.25">
      <c r="D46" s="8" t="s">
        <v>511</v>
      </c>
      <c r="E46" s="20">
        <v>6</v>
      </c>
      <c r="F46" s="20">
        <v>6</v>
      </c>
      <c r="G46" s="9">
        <v>1</v>
      </c>
      <c r="H46" s="20">
        <v>6</v>
      </c>
      <c r="I46" s="9">
        <v>1</v>
      </c>
      <c r="J46" s="20">
        <v>0</v>
      </c>
      <c r="K46" s="9">
        <v>0</v>
      </c>
      <c r="L46" s="20">
        <v>0</v>
      </c>
      <c r="M46" s="9">
        <v>0</v>
      </c>
      <c r="N46" s="20">
        <v>0</v>
      </c>
      <c r="O46" s="9">
        <v>0</v>
      </c>
      <c r="P46" s="20">
        <v>0</v>
      </c>
      <c r="Q46" s="9">
        <v>0</v>
      </c>
    </row>
    <row r="47" spans="4:17" x14ac:dyDescent="0.25">
      <c r="D47" s="8" t="s">
        <v>515</v>
      </c>
      <c r="E47" s="20">
        <v>59</v>
      </c>
      <c r="F47" s="20">
        <v>56</v>
      </c>
      <c r="G47" s="9">
        <v>0.94915254237288138</v>
      </c>
      <c r="H47" s="20">
        <v>49</v>
      </c>
      <c r="I47" s="9">
        <v>0.875</v>
      </c>
      <c r="J47" s="20">
        <v>0</v>
      </c>
      <c r="K47" s="9">
        <v>0</v>
      </c>
      <c r="L47" s="20">
        <v>1</v>
      </c>
      <c r="M47" s="9">
        <v>1.7857142857142856E-2</v>
      </c>
      <c r="N47" s="20">
        <v>2</v>
      </c>
      <c r="O47" s="9">
        <v>3.5714285714285712E-2</v>
      </c>
      <c r="P47" s="20">
        <v>0</v>
      </c>
      <c r="Q47" s="9">
        <v>0</v>
      </c>
    </row>
    <row r="48" spans="4:17" x14ac:dyDescent="0.25">
      <c r="D48" s="8" t="s">
        <v>516</v>
      </c>
      <c r="E48" s="20">
        <v>64</v>
      </c>
      <c r="F48" s="20">
        <v>57</v>
      </c>
      <c r="G48" s="9">
        <v>0.890625</v>
      </c>
      <c r="H48" s="20">
        <v>43</v>
      </c>
      <c r="I48" s="9">
        <v>0.75438596491228072</v>
      </c>
      <c r="J48" s="20">
        <v>0</v>
      </c>
      <c r="K48" s="9">
        <v>0</v>
      </c>
      <c r="L48" s="20">
        <v>2</v>
      </c>
      <c r="M48" s="9">
        <v>3.5087719298245612E-2</v>
      </c>
      <c r="N48" s="20">
        <v>1</v>
      </c>
      <c r="O48" s="9">
        <v>1.7543859649122806E-2</v>
      </c>
      <c r="P48" s="20">
        <v>1</v>
      </c>
      <c r="Q48" s="9">
        <v>1.7543859649122806E-2</v>
      </c>
    </row>
    <row r="49" spans="4:17" x14ac:dyDescent="0.25">
      <c r="D49" s="8" t="s">
        <v>442</v>
      </c>
      <c r="E49" s="20">
        <v>11</v>
      </c>
      <c r="F49" s="20">
        <v>11</v>
      </c>
      <c r="G49" s="9">
        <v>1</v>
      </c>
      <c r="H49" s="20">
        <v>9</v>
      </c>
      <c r="I49" s="9">
        <v>0.81818181818181823</v>
      </c>
      <c r="J49" s="20">
        <v>0</v>
      </c>
      <c r="K49" s="9">
        <v>0</v>
      </c>
      <c r="L49" s="20">
        <v>0</v>
      </c>
      <c r="M49" s="9">
        <v>0</v>
      </c>
      <c r="N49" s="20">
        <v>0</v>
      </c>
      <c r="O49" s="9">
        <v>0</v>
      </c>
      <c r="P49" s="20">
        <v>0</v>
      </c>
      <c r="Q49" s="9">
        <v>0</v>
      </c>
    </row>
    <row r="50" spans="4:17" x14ac:dyDescent="0.25">
      <c r="D50" s="8" t="s">
        <v>521</v>
      </c>
      <c r="E50" s="20">
        <v>23</v>
      </c>
      <c r="F50" s="20">
        <v>23</v>
      </c>
      <c r="G50" s="9">
        <v>1</v>
      </c>
      <c r="H50" s="20">
        <v>21</v>
      </c>
      <c r="I50" s="9">
        <v>0.91304347826086951</v>
      </c>
      <c r="J50" s="20">
        <v>0</v>
      </c>
      <c r="K50" s="9">
        <v>0</v>
      </c>
      <c r="L50" s="20">
        <v>0</v>
      </c>
      <c r="M50" s="9">
        <v>0</v>
      </c>
      <c r="N50" s="20">
        <v>0</v>
      </c>
      <c r="O50" s="9">
        <v>0</v>
      </c>
      <c r="P50" s="20">
        <v>0</v>
      </c>
      <c r="Q50" s="9">
        <v>0</v>
      </c>
    </row>
    <row r="51" spans="4:17" x14ac:dyDescent="0.25">
      <c r="D51" s="8" t="s">
        <v>524</v>
      </c>
      <c r="E51" s="20">
        <v>45</v>
      </c>
      <c r="F51" s="20">
        <v>42</v>
      </c>
      <c r="G51" s="9">
        <v>0.93333333333333335</v>
      </c>
      <c r="H51" s="20">
        <v>38</v>
      </c>
      <c r="I51" s="9">
        <v>0.90476190476190477</v>
      </c>
      <c r="J51" s="20">
        <v>0</v>
      </c>
      <c r="K51" s="9">
        <v>0</v>
      </c>
      <c r="L51" s="20">
        <v>1</v>
      </c>
      <c r="M51" s="9">
        <v>2.3809523809523808E-2</v>
      </c>
      <c r="N51" s="20">
        <v>0</v>
      </c>
      <c r="O51" s="9">
        <v>0</v>
      </c>
      <c r="P51" s="20">
        <v>2</v>
      </c>
      <c r="Q51" s="9">
        <v>4.7619047619047616E-2</v>
      </c>
    </row>
    <row r="52" spans="4:17" x14ac:dyDescent="0.25">
      <c r="D52" s="7" t="s">
        <v>435</v>
      </c>
      <c r="E52" s="20">
        <v>93</v>
      </c>
      <c r="F52" s="20">
        <v>81</v>
      </c>
      <c r="G52" s="9">
        <v>0.87096774193548387</v>
      </c>
      <c r="H52" s="20">
        <v>65</v>
      </c>
      <c r="I52" s="9">
        <v>0.80246913580246915</v>
      </c>
      <c r="J52" s="20">
        <v>0</v>
      </c>
      <c r="K52" s="9">
        <v>0</v>
      </c>
      <c r="L52" s="20">
        <v>8</v>
      </c>
      <c r="M52" s="9">
        <v>9.8765432098765427E-2</v>
      </c>
      <c r="N52" s="20">
        <v>1</v>
      </c>
      <c r="O52" s="9">
        <v>1.2345679012345678E-2</v>
      </c>
      <c r="P52" s="20">
        <v>2</v>
      </c>
      <c r="Q52" s="9">
        <v>2.4691358024691357E-2</v>
      </c>
    </row>
    <row r="53" spans="4:17" x14ac:dyDescent="0.25">
      <c r="D53" s="8" t="s">
        <v>436</v>
      </c>
      <c r="E53" s="20">
        <v>22</v>
      </c>
      <c r="F53" s="20">
        <v>20</v>
      </c>
      <c r="G53" s="9">
        <v>0.90909090909090906</v>
      </c>
      <c r="H53" s="20">
        <v>16</v>
      </c>
      <c r="I53" s="9">
        <v>0.8</v>
      </c>
      <c r="J53" s="20">
        <v>0</v>
      </c>
      <c r="K53" s="9">
        <v>0</v>
      </c>
      <c r="L53" s="20">
        <v>0</v>
      </c>
      <c r="M53" s="9">
        <v>0</v>
      </c>
      <c r="N53" s="20">
        <v>1</v>
      </c>
      <c r="O53" s="9">
        <v>0.05</v>
      </c>
      <c r="P53" s="20">
        <v>0</v>
      </c>
      <c r="Q53" s="9">
        <v>0</v>
      </c>
    </row>
    <row r="54" spans="4:17" x14ac:dyDescent="0.25">
      <c r="D54" s="8" t="s">
        <v>501</v>
      </c>
      <c r="E54" s="20">
        <v>59</v>
      </c>
      <c r="F54" s="20">
        <v>53</v>
      </c>
      <c r="G54" s="9">
        <v>0.89830508474576276</v>
      </c>
      <c r="H54" s="20">
        <v>45</v>
      </c>
      <c r="I54" s="9">
        <v>0.84905660377358494</v>
      </c>
      <c r="J54" s="20">
        <v>0</v>
      </c>
      <c r="K54" s="9">
        <v>0</v>
      </c>
      <c r="L54" s="20">
        <v>6</v>
      </c>
      <c r="M54" s="9">
        <v>0.11320754716981132</v>
      </c>
      <c r="N54" s="20">
        <v>0</v>
      </c>
      <c r="O54" s="9">
        <v>0</v>
      </c>
      <c r="P54" s="20">
        <v>0</v>
      </c>
      <c r="Q54" s="9">
        <v>0</v>
      </c>
    </row>
    <row r="55" spans="4:17" x14ac:dyDescent="0.25">
      <c r="D55" s="8" t="s">
        <v>519</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525</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439</v>
      </c>
      <c r="E57" s="20">
        <v>214</v>
      </c>
      <c r="F57" s="20">
        <v>187</v>
      </c>
      <c r="G57" s="9">
        <v>0.87383177570093462</v>
      </c>
      <c r="H57" s="20">
        <v>157</v>
      </c>
      <c r="I57" s="9">
        <v>0.83957219251336901</v>
      </c>
      <c r="J57" s="20">
        <v>0</v>
      </c>
      <c r="K57" s="9">
        <v>0</v>
      </c>
      <c r="L57" s="20">
        <v>16</v>
      </c>
      <c r="M57" s="9">
        <v>8.5561497326203204E-2</v>
      </c>
      <c r="N57" s="20">
        <v>3</v>
      </c>
      <c r="O57" s="9">
        <v>1.6042780748663103E-2</v>
      </c>
      <c r="P57" s="20">
        <v>2</v>
      </c>
      <c r="Q57" s="9">
        <v>1.06951871657754E-2</v>
      </c>
    </row>
    <row r="58" spans="4:17" x14ac:dyDescent="0.25">
      <c r="D58" s="8" t="s">
        <v>502</v>
      </c>
      <c r="E58" s="20">
        <v>111</v>
      </c>
      <c r="F58" s="20">
        <v>95</v>
      </c>
      <c r="G58" s="9">
        <v>0.85585585585585588</v>
      </c>
      <c r="H58" s="20">
        <v>80</v>
      </c>
      <c r="I58" s="9">
        <v>0.84210526315789469</v>
      </c>
      <c r="J58" s="20">
        <v>0</v>
      </c>
      <c r="K58" s="9">
        <v>0</v>
      </c>
      <c r="L58" s="20">
        <v>11</v>
      </c>
      <c r="M58" s="9">
        <v>0.11578947368421053</v>
      </c>
      <c r="N58" s="20">
        <v>0</v>
      </c>
      <c r="O58" s="9">
        <v>0</v>
      </c>
      <c r="P58" s="20">
        <v>2</v>
      </c>
      <c r="Q58" s="9">
        <v>2.1052631578947368E-2</v>
      </c>
    </row>
    <row r="59" spans="4:17" x14ac:dyDescent="0.25">
      <c r="D59" s="8" t="s">
        <v>506</v>
      </c>
      <c r="E59" s="20">
        <v>5</v>
      </c>
      <c r="F59" s="20">
        <v>5</v>
      </c>
      <c r="G59" s="9">
        <v>1</v>
      </c>
      <c r="H59" s="20">
        <v>1</v>
      </c>
      <c r="I59" s="9">
        <v>0.2</v>
      </c>
      <c r="J59" s="20">
        <v>0</v>
      </c>
      <c r="K59" s="9">
        <v>0</v>
      </c>
      <c r="L59" s="20">
        <v>0</v>
      </c>
      <c r="M59" s="9">
        <v>0</v>
      </c>
      <c r="N59" s="20">
        <v>0</v>
      </c>
      <c r="O59" s="9">
        <v>0</v>
      </c>
      <c r="P59" s="20">
        <v>0</v>
      </c>
      <c r="Q59" s="9">
        <v>0</v>
      </c>
    </row>
    <row r="60" spans="4:17" x14ac:dyDescent="0.25">
      <c r="D60" s="8" t="s">
        <v>440</v>
      </c>
      <c r="E60" s="20">
        <v>14</v>
      </c>
      <c r="F60" s="20">
        <v>12</v>
      </c>
      <c r="G60" s="9">
        <v>0.8571428571428571</v>
      </c>
      <c r="H60" s="20">
        <v>11</v>
      </c>
      <c r="I60" s="9">
        <v>0.91666666666666663</v>
      </c>
      <c r="J60" s="20">
        <v>0</v>
      </c>
      <c r="K60" s="9">
        <v>0</v>
      </c>
      <c r="L60" s="20">
        <v>0</v>
      </c>
      <c r="M60" s="9">
        <v>0</v>
      </c>
      <c r="N60" s="20">
        <v>1</v>
      </c>
      <c r="O60" s="9">
        <v>8.3333333333333329E-2</v>
      </c>
      <c r="P60" s="20">
        <v>0</v>
      </c>
      <c r="Q60" s="9">
        <v>0</v>
      </c>
    </row>
    <row r="61" spans="4:17" x14ac:dyDescent="0.25">
      <c r="D61" s="8" t="s">
        <v>445</v>
      </c>
      <c r="E61" s="20">
        <v>25</v>
      </c>
      <c r="F61" s="20">
        <v>19</v>
      </c>
      <c r="G61" s="9">
        <v>0.76</v>
      </c>
      <c r="H61" s="20">
        <v>17</v>
      </c>
      <c r="I61" s="9">
        <v>0.89473684210526316</v>
      </c>
      <c r="J61" s="20">
        <v>0</v>
      </c>
      <c r="K61" s="9">
        <v>0</v>
      </c>
      <c r="L61" s="20">
        <v>4</v>
      </c>
      <c r="M61" s="9">
        <v>0.21052631578947367</v>
      </c>
      <c r="N61" s="20">
        <v>1</v>
      </c>
      <c r="O61" s="9">
        <v>5.2631578947368418E-2</v>
      </c>
      <c r="P61" s="20">
        <v>0</v>
      </c>
      <c r="Q61" s="9">
        <v>0</v>
      </c>
    </row>
    <row r="62" spans="4:17" x14ac:dyDescent="0.25">
      <c r="D62" s="8" t="s">
        <v>523</v>
      </c>
      <c r="E62" s="20">
        <v>38</v>
      </c>
      <c r="F62" s="20">
        <v>36</v>
      </c>
      <c r="G62" s="9">
        <v>0.94736842105263153</v>
      </c>
      <c r="H62" s="20">
        <v>32</v>
      </c>
      <c r="I62" s="9">
        <v>0.88888888888888884</v>
      </c>
      <c r="J62" s="20">
        <v>0</v>
      </c>
      <c r="K62" s="9">
        <v>0</v>
      </c>
      <c r="L62" s="20">
        <v>1</v>
      </c>
      <c r="M62" s="9">
        <v>2.7777777777777776E-2</v>
      </c>
      <c r="N62" s="20">
        <v>1</v>
      </c>
      <c r="O62" s="9">
        <v>2.7777777777777776E-2</v>
      </c>
      <c r="P62" s="20">
        <v>0</v>
      </c>
      <c r="Q62" s="9">
        <v>0</v>
      </c>
    </row>
    <row r="63" spans="4:17" x14ac:dyDescent="0.25">
      <c r="D63" s="8" t="s">
        <v>737</v>
      </c>
      <c r="E63" s="20">
        <v>21</v>
      </c>
      <c r="F63" s="20">
        <v>20</v>
      </c>
      <c r="G63" s="9">
        <v>0.95238095238095233</v>
      </c>
      <c r="H63" s="20">
        <v>16</v>
      </c>
      <c r="I63" s="9">
        <v>0.8</v>
      </c>
      <c r="J63" s="20">
        <v>0</v>
      </c>
      <c r="K63" s="9">
        <v>0</v>
      </c>
      <c r="L63" s="20">
        <v>0</v>
      </c>
      <c r="M63" s="9">
        <v>0</v>
      </c>
      <c r="N63" s="20">
        <v>0</v>
      </c>
      <c r="O63" s="9">
        <v>0</v>
      </c>
      <c r="P63" s="20">
        <v>0</v>
      </c>
      <c r="Q63" s="9">
        <v>0</v>
      </c>
    </row>
    <row r="64" spans="4:17" x14ac:dyDescent="0.25">
      <c r="D64" s="6" t="s">
        <v>448</v>
      </c>
      <c r="E64" s="20">
        <v>2234</v>
      </c>
      <c r="F64" s="20">
        <v>1816</v>
      </c>
      <c r="G64" s="9">
        <v>0.81289167412712626</v>
      </c>
      <c r="H64" s="20">
        <v>1548</v>
      </c>
      <c r="I64" s="9">
        <v>0.85242290748898675</v>
      </c>
      <c r="J64" s="20">
        <v>0</v>
      </c>
      <c r="K64" s="9">
        <v>0</v>
      </c>
      <c r="L64" s="20">
        <v>291</v>
      </c>
      <c r="M64" s="9">
        <v>0.16024229074889867</v>
      </c>
      <c r="N64" s="20">
        <v>56</v>
      </c>
      <c r="O64" s="9">
        <v>3.0837004405286344E-2</v>
      </c>
      <c r="P64" s="20">
        <v>16</v>
      </c>
      <c r="Q64" s="9">
        <v>8.8105726872246704E-3</v>
      </c>
    </row>
    <row r="65" spans="4:17" x14ac:dyDescent="0.25">
      <c r="D65" s="7" t="s">
        <v>529</v>
      </c>
      <c r="E65" s="20">
        <v>238</v>
      </c>
      <c r="F65" s="20">
        <v>197</v>
      </c>
      <c r="G65" s="9">
        <v>0.82773109243697474</v>
      </c>
      <c r="H65" s="20">
        <v>172</v>
      </c>
      <c r="I65" s="9">
        <v>0.87309644670050757</v>
      </c>
      <c r="J65" s="20">
        <v>0</v>
      </c>
      <c r="K65" s="9">
        <v>0</v>
      </c>
      <c r="L65" s="20">
        <v>31</v>
      </c>
      <c r="M65" s="9">
        <v>0.15736040609137056</v>
      </c>
      <c r="N65" s="20">
        <v>4</v>
      </c>
      <c r="O65" s="9">
        <v>2.030456852791878E-2</v>
      </c>
      <c r="P65" s="20">
        <v>2</v>
      </c>
      <c r="Q65" s="9">
        <v>1.015228426395939E-2</v>
      </c>
    </row>
    <row r="66" spans="4:17" x14ac:dyDescent="0.25">
      <c r="D66" s="8" t="s">
        <v>530</v>
      </c>
      <c r="E66" s="20">
        <v>28</v>
      </c>
      <c r="F66" s="20">
        <v>18</v>
      </c>
      <c r="G66" s="9">
        <v>0.6428571428571429</v>
      </c>
      <c r="H66" s="20">
        <v>16</v>
      </c>
      <c r="I66" s="9">
        <v>0.88888888888888884</v>
      </c>
      <c r="J66" s="20">
        <v>0</v>
      </c>
      <c r="K66" s="9">
        <v>0</v>
      </c>
      <c r="L66" s="20">
        <v>8</v>
      </c>
      <c r="M66" s="9">
        <v>0.44444444444444442</v>
      </c>
      <c r="N66" s="20">
        <v>1</v>
      </c>
      <c r="O66" s="9">
        <v>5.5555555555555552E-2</v>
      </c>
      <c r="P66" s="20">
        <v>0</v>
      </c>
      <c r="Q66" s="9">
        <v>0</v>
      </c>
    </row>
    <row r="67" spans="4:17" x14ac:dyDescent="0.25">
      <c r="D67" s="8" t="s">
        <v>531</v>
      </c>
      <c r="E67" s="20">
        <v>137</v>
      </c>
      <c r="F67" s="20">
        <v>124</v>
      </c>
      <c r="G67" s="9">
        <v>0.9051094890510949</v>
      </c>
      <c r="H67" s="20">
        <v>114</v>
      </c>
      <c r="I67" s="9">
        <v>0.91935483870967738</v>
      </c>
      <c r="J67" s="20">
        <v>0</v>
      </c>
      <c r="K67" s="9">
        <v>0</v>
      </c>
      <c r="L67" s="20">
        <v>11</v>
      </c>
      <c r="M67" s="9">
        <v>8.8709677419354843E-2</v>
      </c>
      <c r="N67" s="20">
        <v>0</v>
      </c>
      <c r="O67" s="9">
        <v>0</v>
      </c>
      <c r="P67" s="20">
        <v>0</v>
      </c>
      <c r="Q67" s="9">
        <v>0</v>
      </c>
    </row>
    <row r="68" spans="4:17" x14ac:dyDescent="0.25">
      <c r="D68" s="8" t="s">
        <v>534</v>
      </c>
      <c r="E68" s="20">
        <v>18</v>
      </c>
      <c r="F68" s="20">
        <v>16</v>
      </c>
      <c r="G68" s="9">
        <v>0.88888888888888884</v>
      </c>
      <c r="H68" s="20">
        <v>12</v>
      </c>
      <c r="I68" s="9">
        <v>0.75</v>
      </c>
      <c r="J68" s="20">
        <v>0</v>
      </c>
      <c r="K68" s="9">
        <v>0</v>
      </c>
      <c r="L68" s="20">
        <v>0</v>
      </c>
      <c r="M68" s="9">
        <v>0</v>
      </c>
      <c r="N68" s="20">
        <v>0</v>
      </c>
      <c r="O68" s="9">
        <v>0</v>
      </c>
      <c r="P68" s="20">
        <v>2</v>
      </c>
      <c r="Q68" s="9">
        <v>0.125</v>
      </c>
    </row>
    <row r="69" spans="4:17" x14ac:dyDescent="0.25">
      <c r="D69" s="8" t="s">
        <v>545</v>
      </c>
      <c r="E69" s="20">
        <v>55</v>
      </c>
      <c r="F69" s="20">
        <v>39</v>
      </c>
      <c r="G69" s="9">
        <v>0.70909090909090911</v>
      </c>
      <c r="H69" s="20">
        <v>30</v>
      </c>
      <c r="I69" s="9">
        <v>0.76923076923076927</v>
      </c>
      <c r="J69" s="20">
        <v>0</v>
      </c>
      <c r="K69" s="9">
        <v>0</v>
      </c>
      <c r="L69" s="20">
        <v>12</v>
      </c>
      <c r="M69" s="9">
        <v>0.30769230769230771</v>
      </c>
      <c r="N69" s="20">
        <v>3</v>
      </c>
      <c r="O69" s="9">
        <v>7.6923076923076927E-2</v>
      </c>
      <c r="P69" s="20">
        <v>0</v>
      </c>
      <c r="Q69" s="9">
        <v>0</v>
      </c>
    </row>
    <row r="70" spans="4:17" x14ac:dyDescent="0.25">
      <c r="D70" s="7" t="s">
        <v>738</v>
      </c>
      <c r="E70" s="20">
        <v>300</v>
      </c>
      <c r="F70" s="20">
        <v>247</v>
      </c>
      <c r="G70" s="9">
        <v>0.82333333333333336</v>
      </c>
      <c r="H70" s="20">
        <v>208</v>
      </c>
      <c r="I70" s="9">
        <v>0.84210526315789469</v>
      </c>
      <c r="J70" s="20">
        <v>0</v>
      </c>
      <c r="K70" s="9">
        <v>0</v>
      </c>
      <c r="L70" s="20">
        <v>37</v>
      </c>
      <c r="M70" s="9">
        <v>0.14979757085020243</v>
      </c>
      <c r="N70" s="20">
        <v>3</v>
      </c>
      <c r="O70" s="9">
        <v>1.2145748987854251E-2</v>
      </c>
      <c r="P70" s="20">
        <v>1</v>
      </c>
      <c r="Q70" s="9">
        <v>4.048582995951417E-3</v>
      </c>
    </row>
    <row r="71" spans="4:17" x14ac:dyDescent="0.25">
      <c r="D71" s="8" t="s">
        <v>739</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742</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743</v>
      </c>
      <c r="E73" s="20">
        <v>50</v>
      </c>
      <c r="F73" s="20">
        <v>35</v>
      </c>
      <c r="G73" s="9">
        <v>0.7</v>
      </c>
      <c r="H73" s="20">
        <v>28</v>
      </c>
      <c r="I73" s="9">
        <v>0.8</v>
      </c>
      <c r="J73" s="20">
        <v>0</v>
      </c>
      <c r="K73" s="9">
        <v>0</v>
      </c>
      <c r="L73" s="20">
        <v>10</v>
      </c>
      <c r="M73" s="9">
        <v>0.2857142857142857</v>
      </c>
      <c r="N73" s="20">
        <v>2</v>
      </c>
      <c r="O73" s="9">
        <v>5.7142857142857141E-2</v>
      </c>
      <c r="P73" s="20">
        <v>0</v>
      </c>
      <c r="Q73" s="9">
        <v>0</v>
      </c>
    </row>
    <row r="74" spans="4:17" x14ac:dyDescent="0.25">
      <c r="D74" s="8" t="s">
        <v>744</v>
      </c>
      <c r="E74" s="20">
        <v>28</v>
      </c>
      <c r="F74" s="20">
        <v>27</v>
      </c>
      <c r="G74" s="9">
        <v>0.9642857142857143</v>
      </c>
      <c r="H74" s="20">
        <v>20</v>
      </c>
      <c r="I74" s="9">
        <v>0.7407407407407407</v>
      </c>
      <c r="J74" s="20">
        <v>0</v>
      </c>
      <c r="K74" s="9">
        <v>0</v>
      </c>
      <c r="L74" s="20">
        <v>1</v>
      </c>
      <c r="M74" s="9">
        <v>3.7037037037037035E-2</v>
      </c>
      <c r="N74" s="20">
        <v>0</v>
      </c>
      <c r="O74" s="9">
        <v>0</v>
      </c>
      <c r="P74" s="20">
        <v>0</v>
      </c>
      <c r="Q74" s="9">
        <v>0</v>
      </c>
    </row>
    <row r="75" spans="4:17" x14ac:dyDescent="0.25">
      <c r="D75" s="8" t="s">
        <v>747</v>
      </c>
      <c r="E75" s="20">
        <v>23</v>
      </c>
      <c r="F75" s="20">
        <v>18</v>
      </c>
      <c r="G75" s="9">
        <v>0.78260869565217395</v>
      </c>
      <c r="H75" s="20">
        <v>14</v>
      </c>
      <c r="I75" s="9">
        <v>0.77777777777777779</v>
      </c>
      <c r="J75" s="20">
        <v>0</v>
      </c>
      <c r="K75" s="9">
        <v>0</v>
      </c>
      <c r="L75" s="20">
        <v>3</v>
      </c>
      <c r="M75" s="9">
        <v>0.16666666666666666</v>
      </c>
      <c r="N75" s="20">
        <v>0</v>
      </c>
      <c r="O75" s="9">
        <v>0</v>
      </c>
      <c r="P75" s="20">
        <v>0</v>
      </c>
      <c r="Q75" s="9">
        <v>0</v>
      </c>
    </row>
    <row r="76" spans="4:17" x14ac:dyDescent="0.25">
      <c r="D76" s="8" t="s">
        <v>748</v>
      </c>
      <c r="E76" s="20">
        <v>109</v>
      </c>
      <c r="F76" s="20">
        <v>90</v>
      </c>
      <c r="G76" s="9">
        <v>0.82568807339449546</v>
      </c>
      <c r="H76" s="20">
        <v>82</v>
      </c>
      <c r="I76" s="9">
        <v>0.91111111111111109</v>
      </c>
      <c r="J76" s="20">
        <v>0</v>
      </c>
      <c r="K76" s="9">
        <v>0</v>
      </c>
      <c r="L76" s="20">
        <v>11</v>
      </c>
      <c r="M76" s="9">
        <v>0.12222222222222222</v>
      </c>
      <c r="N76" s="20">
        <v>1</v>
      </c>
      <c r="O76" s="9">
        <v>1.1111111111111112E-2</v>
      </c>
      <c r="P76" s="20">
        <v>1</v>
      </c>
      <c r="Q76" s="9">
        <v>1.1111111111111112E-2</v>
      </c>
    </row>
    <row r="77" spans="4:17" x14ac:dyDescent="0.25">
      <c r="D77" s="8" t="s">
        <v>749</v>
      </c>
      <c r="E77" s="20">
        <v>34</v>
      </c>
      <c r="F77" s="20">
        <v>29</v>
      </c>
      <c r="G77" s="9">
        <v>0.8529411764705882</v>
      </c>
      <c r="H77" s="20">
        <v>25</v>
      </c>
      <c r="I77" s="9">
        <v>0.86206896551724133</v>
      </c>
      <c r="J77" s="20">
        <v>0</v>
      </c>
      <c r="K77" s="9">
        <v>0</v>
      </c>
      <c r="L77" s="20">
        <v>5</v>
      </c>
      <c r="M77" s="9">
        <v>0.17241379310344829</v>
      </c>
      <c r="N77" s="20">
        <v>0</v>
      </c>
      <c r="O77" s="9">
        <v>0</v>
      </c>
      <c r="P77" s="20">
        <v>0</v>
      </c>
      <c r="Q77" s="9">
        <v>0</v>
      </c>
    </row>
    <row r="78" spans="4:17" x14ac:dyDescent="0.25">
      <c r="D78" s="7" t="s">
        <v>527</v>
      </c>
      <c r="E78" s="20">
        <v>375</v>
      </c>
      <c r="F78" s="20">
        <v>290</v>
      </c>
      <c r="G78" s="9">
        <v>0.77333333333333332</v>
      </c>
      <c r="H78" s="20">
        <v>251</v>
      </c>
      <c r="I78" s="9">
        <v>0.8655172413793103</v>
      </c>
      <c r="J78" s="20">
        <v>0</v>
      </c>
      <c r="K78" s="9">
        <v>0</v>
      </c>
      <c r="L78" s="20">
        <v>58</v>
      </c>
      <c r="M78" s="9">
        <v>0.2</v>
      </c>
      <c r="N78" s="20">
        <v>10</v>
      </c>
      <c r="O78" s="9">
        <v>3.4482758620689655E-2</v>
      </c>
      <c r="P78" s="20">
        <v>4</v>
      </c>
      <c r="Q78" s="9">
        <v>1.3793103448275862E-2</v>
      </c>
    </row>
    <row r="79" spans="4:17" x14ac:dyDescent="0.25">
      <c r="D79" s="8" t="s">
        <v>528</v>
      </c>
      <c r="E79" s="20">
        <v>52</v>
      </c>
      <c r="F79" s="20">
        <v>42</v>
      </c>
      <c r="G79" s="9">
        <v>0.80769230769230771</v>
      </c>
      <c r="H79" s="20">
        <v>36</v>
      </c>
      <c r="I79" s="9">
        <v>0.8571428571428571</v>
      </c>
      <c r="J79" s="20">
        <v>0</v>
      </c>
      <c r="K79" s="9">
        <v>0</v>
      </c>
      <c r="L79" s="20">
        <v>6</v>
      </c>
      <c r="M79" s="9">
        <v>0.14285714285714285</v>
      </c>
      <c r="N79" s="20">
        <v>2</v>
      </c>
      <c r="O79" s="9">
        <v>4.7619047619047616E-2</v>
      </c>
      <c r="P79" s="20">
        <v>0</v>
      </c>
      <c r="Q79" s="9">
        <v>0</v>
      </c>
    </row>
    <row r="80" spans="4:17" x14ac:dyDescent="0.25">
      <c r="D80" s="8" t="s">
        <v>539</v>
      </c>
      <c r="E80" s="20">
        <v>52</v>
      </c>
      <c r="F80" s="20">
        <v>40</v>
      </c>
      <c r="G80" s="9">
        <v>0.76923076923076927</v>
      </c>
      <c r="H80" s="20">
        <v>32</v>
      </c>
      <c r="I80" s="9">
        <v>0.8</v>
      </c>
      <c r="J80" s="20">
        <v>0</v>
      </c>
      <c r="K80" s="9">
        <v>0</v>
      </c>
      <c r="L80" s="20">
        <v>11</v>
      </c>
      <c r="M80" s="9">
        <v>0.27500000000000002</v>
      </c>
      <c r="N80" s="20">
        <v>0</v>
      </c>
      <c r="O80" s="9">
        <v>0</v>
      </c>
      <c r="P80" s="20">
        <v>0</v>
      </c>
      <c r="Q80" s="9">
        <v>0</v>
      </c>
    </row>
    <row r="81" spans="4:17" x14ac:dyDescent="0.25">
      <c r="D81" s="8" t="s">
        <v>540</v>
      </c>
      <c r="E81" s="20">
        <v>59</v>
      </c>
      <c r="F81" s="20">
        <v>49</v>
      </c>
      <c r="G81" s="9">
        <v>0.83050847457627119</v>
      </c>
      <c r="H81" s="20">
        <v>44</v>
      </c>
      <c r="I81" s="9">
        <v>0.89795918367346939</v>
      </c>
      <c r="J81" s="20">
        <v>0</v>
      </c>
      <c r="K81" s="9">
        <v>0</v>
      </c>
      <c r="L81" s="20">
        <v>2</v>
      </c>
      <c r="M81" s="9">
        <v>4.0816326530612242E-2</v>
      </c>
      <c r="N81" s="20">
        <v>1</v>
      </c>
      <c r="O81" s="9">
        <v>2.0408163265306121E-2</v>
      </c>
      <c r="P81" s="20">
        <v>1</v>
      </c>
      <c r="Q81" s="9">
        <v>2.0408163265306121E-2</v>
      </c>
    </row>
    <row r="82" spans="4:17" x14ac:dyDescent="0.25">
      <c r="D82" s="8" t="s">
        <v>542</v>
      </c>
      <c r="E82" s="20">
        <v>125</v>
      </c>
      <c r="F82" s="20">
        <v>94</v>
      </c>
      <c r="G82" s="9">
        <v>0.752</v>
      </c>
      <c r="H82" s="20">
        <v>84</v>
      </c>
      <c r="I82" s="9">
        <v>0.8936170212765957</v>
      </c>
      <c r="J82" s="20">
        <v>0</v>
      </c>
      <c r="K82" s="9">
        <v>0</v>
      </c>
      <c r="L82" s="20">
        <v>23</v>
      </c>
      <c r="M82" s="9">
        <v>0.24468085106382978</v>
      </c>
      <c r="N82" s="20">
        <v>5</v>
      </c>
      <c r="O82" s="9">
        <v>5.3191489361702128E-2</v>
      </c>
      <c r="P82" s="20">
        <v>1</v>
      </c>
      <c r="Q82" s="9">
        <v>1.0638297872340425E-2</v>
      </c>
    </row>
    <row r="83" spans="4:17" x14ac:dyDescent="0.25">
      <c r="D83" s="8" t="s">
        <v>552</v>
      </c>
      <c r="E83" s="20">
        <v>87</v>
      </c>
      <c r="F83" s="20">
        <v>65</v>
      </c>
      <c r="G83" s="9">
        <v>0.74712643678160917</v>
      </c>
      <c r="H83" s="20">
        <v>55</v>
      </c>
      <c r="I83" s="9">
        <v>0.84615384615384615</v>
      </c>
      <c r="J83" s="20">
        <v>0</v>
      </c>
      <c r="K83" s="9">
        <v>0</v>
      </c>
      <c r="L83" s="20">
        <v>16</v>
      </c>
      <c r="M83" s="9">
        <v>0.24615384615384617</v>
      </c>
      <c r="N83" s="20">
        <v>2</v>
      </c>
      <c r="O83" s="9">
        <v>3.0769230769230771E-2</v>
      </c>
      <c r="P83" s="20">
        <v>2</v>
      </c>
      <c r="Q83" s="9">
        <v>3.0769230769230771E-2</v>
      </c>
    </row>
    <row r="84" spans="4:17" x14ac:dyDescent="0.25">
      <c r="D84" s="7" t="s">
        <v>532</v>
      </c>
      <c r="E84" s="20">
        <v>333</v>
      </c>
      <c r="F84" s="20">
        <v>265</v>
      </c>
      <c r="G84" s="9">
        <v>0.79579579579579585</v>
      </c>
      <c r="H84" s="20">
        <v>210</v>
      </c>
      <c r="I84" s="9">
        <v>0.79245283018867929</v>
      </c>
      <c r="J84" s="20">
        <v>0</v>
      </c>
      <c r="K84" s="9">
        <v>0</v>
      </c>
      <c r="L84" s="20">
        <v>47</v>
      </c>
      <c r="M84" s="9">
        <v>0.17735849056603772</v>
      </c>
      <c r="N84" s="20">
        <v>11</v>
      </c>
      <c r="O84" s="9">
        <v>4.1509433962264149E-2</v>
      </c>
      <c r="P84" s="20">
        <v>2</v>
      </c>
      <c r="Q84" s="9">
        <v>7.5471698113207548E-3</v>
      </c>
    </row>
    <row r="85" spans="4:17" x14ac:dyDescent="0.25">
      <c r="D85" s="8" t="s">
        <v>533</v>
      </c>
      <c r="E85" s="20">
        <v>32</v>
      </c>
      <c r="F85" s="20">
        <v>21</v>
      </c>
      <c r="G85" s="9">
        <v>0.65625</v>
      </c>
      <c r="H85" s="20">
        <v>15</v>
      </c>
      <c r="I85" s="9">
        <v>0.7142857142857143</v>
      </c>
      <c r="J85" s="20">
        <v>0</v>
      </c>
      <c r="K85" s="9">
        <v>0</v>
      </c>
      <c r="L85" s="20">
        <v>8</v>
      </c>
      <c r="M85" s="9">
        <v>0.38095238095238093</v>
      </c>
      <c r="N85" s="20">
        <v>1</v>
      </c>
      <c r="O85" s="9">
        <v>4.7619047619047616E-2</v>
      </c>
      <c r="P85" s="20">
        <v>0</v>
      </c>
      <c r="Q85" s="9">
        <v>0</v>
      </c>
    </row>
    <row r="86" spans="4:17" x14ac:dyDescent="0.25">
      <c r="D86" s="8" t="s">
        <v>717</v>
      </c>
      <c r="E86" s="20">
        <v>47</v>
      </c>
      <c r="F86" s="20">
        <v>41</v>
      </c>
      <c r="G86" s="9">
        <v>0.87234042553191493</v>
      </c>
      <c r="H86" s="20">
        <v>24</v>
      </c>
      <c r="I86" s="9">
        <v>0.58536585365853655</v>
      </c>
      <c r="J86" s="20">
        <v>0</v>
      </c>
      <c r="K86" s="9">
        <v>0</v>
      </c>
      <c r="L86" s="20">
        <v>2</v>
      </c>
      <c r="M86" s="9">
        <v>4.878048780487805E-2</v>
      </c>
      <c r="N86" s="20">
        <v>4</v>
      </c>
      <c r="O86" s="9">
        <v>9.7560975609756101E-2</v>
      </c>
      <c r="P86" s="20">
        <v>0</v>
      </c>
      <c r="Q86" s="9">
        <v>0</v>
      </c>
    </row>
    <row r="87" spans="4:17" x14ac:dyDescent="0.25">
      <c r="D87" s="8" t="s">
        <v>541</v>
      </c>
      <c r="E87" s="20">
        <v>75</v>
      </c>
      <c r="F87" s="20">
        <v>63</v>
      </c>
      <c r="G87" s="9">
        <v>0.84</v>
      </c>
      <c r="H87" s="20">
        <v>54</v>
      </c>
      <c r="I87" s="9">
        <v>0.8571428571428571</v>
      </c>
      <c r="J87" s="20">
        <v>0</v>
      </c>
      <c r="K87" s="9">
        <v>0</v>
      </c>
      <c r="L87" s="20">
        <v>6</v>
      </c>
      <c r="M87" s="9">
        <v>9.5238095238095233E-2</v>
      </c>
      <c r="N87" s="20">
        <v>1</v>
      </c>
      <c r="O87" s="9">
        <v>1.5873015873015872E-2</v>
      </c>
      <c r="P87" s="20">
        <v>1</v>
      </c>
      <c r="Q87" s="9">
        <v>1.5873015873015872E-2</v>
      </c>
    </row>
    <row r="88" spans="4:17" x14ac:dyDescent="0.25">
      <c r="D88" s="8" t="s">
        <v>543</v>
      </c>
      <c r="E88" s="20">
        <v>94</v>
      </c>
      <c r="F88" s="20">
        <v>69</v>
      </c>
      <c r="G88" s="9">
        <v>0.73404255319148937</v>
      </c>
      <c r="H88" s="20">
        <v>61</v>
      </c>
      <c r="I88" s="9">
        <v>0.88405797101449279</v>
      </c>
      <c r="J88" s="20">
        <v>0</v>
      </c>
      <c r="K88" s="9">
        <v>0</v>
      </c>
      <c r="L88" s="20">
        <v>22</v>
      </c>
      <c r="M88" s="9">
        <v>0.3188405797101449</v>
      </c>
      <c r="N88" s="20">
        <v>2</v>
      </c>
      <c r="O88" s="9">
        <v>2.8985507246376812E-2</v>
      </c>
      <c r="P88" s="20">
        <v>0</v>
      </c>
      <c r="Q88" s="9">
        <v>0</v>
      </c>
    </row>
    <row r="89" spans="4:17" x14ac:dyDescent="0.25">
      <c r="D89" s="8" t="s">
        <v>544</v>
      </c>
      <c r="E89" s="20">
        <v>43</v>
      </c>
      <c r="F89" s="20">
        <v>36</v>
      </c>
      <c r="G89" s="9">
        <v>0.83720930232558144</v>
      </c>
      <c r="H89" s="20">
        <v>27</v>
      </c>
      <c r="I89" s="9">
        <v>0.75</v>
      </c>
      <c r="J89" s="20">
        <v>0</v>
      </c>
      <c r="K89" s="9">
        <v>0</v>
      </c>
      <c r="L89" s="20">
        <v>4</v>
      </c>
      <c r="M89" s="9">
        <v>0.1111111111111111</v>
      </c>
      <c r="N89" s="20">
        <v>2</v>
      </c>
      <c r="O89" s="9">
        <v>5.5555555555555552E-2</v>
      </c>
      <c r="P89" s="20">
        <v>0</v>
      </c>
      <c r="Q89" s="9">
        <v>0</v>
      </c>
    </row>
    <row r="90" spans="4:17" x14ac:dyDescent="0.25">
      <c r="D90" s="8" t="s">
        <v>554</v>
      </c>
      <c r="E90" s="20">
        <v>42</v>
      </c>
      <c r="F90" s="20">
        <v>35</v>
      </c>
      <c r="G90" s="9">
        <v>0.83333333333333337</v>
      </c>
      <c r="H90" s="20">
        <v>29</v>
      </c>
      <c r="I90" s="9">
        <v>0.82857142857142863</v>
      </c>
      <c r="J90" s="20">
        <v>0</v>
      </c>
      <c r="K90" s="9">
        <v>0</v>
      </c>
      <c r="L90" s="20">
        <v>5</v>
      </c>
      <c r="M90" s="9">
        <v>0.14285714285714285</v>
      </c>
      <c r="N90" s="20">
        <v>1</v>
      </c>
      <c r="O90" s="9">
        <v>2.8571428571428571E-2</v>
      </c>
      <c r="P90" s="20">
        <v>1</v>
      </c>
      <c r="Q90" s="9">
        <v>2.8571428571428571E-2</v>
      </c>
    </row>
    <row r="91" spans="4:17" x14ac:dyDescent="0.25">
      <c r="D91" s="7" t="s">
        <v>535</v>
      </c>
      <c r="E91" s="20">
        <v>322</v>
      </c>
      <c r="F91" s="20">
        <v>271</v>
      </c>
      <c r="G91" s="9">
        <v>0.84161490683229812</v>
      </c>
      <c r="H91" s="20">
        <v>237</v>
      </c>
      <c r="I91" s="9">
        <v>0.87453874538745391</v>
      </c>
      <c r="J91" s="20">
        <v>0</v>
      </c>
      <c r="K91" s="9">
        <v>0</v>
      </c>
      <c r="L91" s="20">
        <v>29</v>
      </c>
      <c r="M91" s="9">
        <v>0.1070110701107011</v>
      </c>
      <c r="N91" s="20">
        <v>13</v>
      </c>
      <c r="O91" s="9">
        <v>4.797047970479705E-2</v>
      </c>
      <c r="P91" s="20">
        <v>3</v>
      </c>
      <c r="Q91" s="9">
        <v>1.107011070110701E-2</v>
      </c>
    </row>
    <row r="92" spans="4:17" x14ac:dyDescent="0.25">
      <c r="D92" s="8" t="s">
        <v>536</v>
      </c>
      <c r="E92" s="20">
        <v>31</v>
      </c>
      <c r="F92" s="20">
        <v>25</v>
      </c>
      <c r="G92" s="9">
        <v>0.80645161290322576</v>
      </c>
      <c r="H92" s="20">
        <v>19</v>
      </c>
      <c r="I92" s="9">
        <v>0.76</v>
      </c>
      <c r="J92" s="20">
        <v>0</v>
      </c>
      <c r="K92" s="9">
        <v>0</v>
      </c>
      <c r="L92" s="20">
        <v>1</v>
      </c>
      <c r="M92" s="9">
        <v>0.04</v>
      </c>
      <c r="N92" s="20">
        <v>3</v>
      </c>
      <c r="O92" s="9">
        <v>0.12</v>
      </c>
      <c r="P92" s="20">
        <v>0</v>
      </c>
      <c r="Q92" s="9">
        <v>0</v>
      </c>
    </row>
    <row r="93" spans="4:17" x14ac:dyDescent="0.25">
      <c r="D93" s="8" t="s">
        <v>718</v>
      </c>
      <c r="E93" s="20">
        <v>45</v>
      </c>
      <c r="F93" s="20">
        <v>38</v>
      </c>
      <c r="G93" s="9">
        <v>0.84444444444444444</v>
      </c>
      <c r="H93" s="20">
        <v>29</v>
      </c>
      <c r="I93" s="9">
        <v>0.76315789473684215</v>
      </c>
      <c r="J93" s="20">
        <v>0</v>
      </c>
      <c r="K93" s="9">
        <v>0</v>
      </c>
      <c r="L93" s="20">
        <v>4</v>
      </c>
      <c r="M93" s="9">
        <v>0.10526315789473684</v>
      </c>
      <c r="N93" s="20">
        <v>1</v>
      </c>
      <c r="O93" s="9">
        <v>2.6315789473684209E-2</v>
      </c>
      <c r="P93" s="20">
        <v>0</v>
      </c>
      <c r="Q93" s="9">
        <v>0</v>
      </c>
    </row>
    <row r="94" spans="4:17" x14ac:dyDescent="0.25">
      <c r="D94" s="8" t="s">
        <v>546</v>
      </c>
      <c r="E94" s="20">
        <v>5</v>
      </c>
      <c r="F94" s="20">
        <v>2</v>
      </c>
      <c r="G94" s="9">
        <v>0.4</v>
      </c>
      <c r="H94" s="20">
        <v>1</v>
      </c>
      <c r="I94" s="9">
        <v>0.5</v>
      </c>
      <c r="J94" s="20">
        <v>0</v>
      </c>
      <c r="K94" s="9">
        <v>0</v>
      </c>
      <c r="L94" s="20">
        <v>0</v>
      </c>
      <c r="M94" s="9">
        <v>0</v>
      </c>
      <c r="N94" s="20">
        <v>2</v>
      </c>
      <c r="O94" s="9">
        <v>1</v>
      </c>
      <c r="P94" s="20">
        <v>1</v>
      </c>
      <c r="Q94" s="9">
        <v>0.5</v>
      </c>
    </row>
    <row r="95" spans="4:17" x14ac:dyDescent="0.25">
      <c r="D95" s="8" t="s">
        <v>550</v>
      </c>
      <c r="E95" s="20">
        <v>41</v>
      </c>
      <c r="F95" s="20">
        <v>37</v>
      </c>
      <c r="G95" s="9">
        <v>0.90243902439024393</v>
      </c>
      <c r="H95" s="20">
        <v>35</v>
      </c>
      <c r="I95" s="9">
        <v>0.94594594594594594</v>
      </c>
      <c r="J95" s="20">
        <v>0</v>
      </c>
      <c r="K95" s="9">
        <v>0</v>
      </c>
      <c r="L95" s="20">
        <v>2</v>
      </c>
      <c r="M95" s="9">
        <v>5.4054054054054057E-2</v>
      </c>
      <c r="N95" s="20">
        <v>2</v>
      </c>
      <c r="O95" s="9">
        <v>5.4054054054054057E-2</v>
      </c>
      <c r="P95" s="20">
        <v>0</v>
      </c>
      <c r="Q95" s="9">
        <v>0</v>
      </c>
    </row>
    <row r="96" spans="4:17" x14ac:dyDescent="0.25">
      <c r="D96" s="8" t="s">
        <v>551</v>
      </c>
      <c r="E96" s="20">
        <v>117</v>
      </c>
      <c r="F96" s="20">
        <v>92</v>
      </c>
      <c r="G96" s="9">
        <v>0.78632478632478631</v>
      </c>
      <c r="H96" s="20">
        <v>83</v>
      </c>
      <c r="I96" s="9">
        <v>0.90217391304347827</v>
      </c>
      <c r="J96" s="20">
        <v>0</v>
      </c>
      <c r="K96" s="9">
        <v>0</v>
      </c>
      <c r="L96" s="20">
        <v>18</v>
      </c>
      <c r="M96" s="9">
        <v>0.19565217391304349</v>
      </c>
      <c r="N96" s="20">
        <v>3</v>
      </c>
      <c r="O96" s="9">
        <v>3.2608695652173912E-2</v>
      </c>
      <c r="P96" s="20">
        <v>2</v>
      </c>
      <c r="Q96" s="9">
        <v>2.1739130434782608E-2</v>
      </c>
    </row>
    <row r="97" spans="4:17" x14ac:dyDescent="0.25">
      <c r="D97" s="8" t="s">
        <v>553</v>
      </c>
      <c r="E97" s="20">
        <v>83</v>
      </c>
      <c r="F97" s="20">
        <v>77</v>
      </c>
      <c r="G97" s="9">
        <v>0.92771084337349397</v>
      </c>
      <c r="H97" s="20">
        <v>70</v>
      </c>
      <c r="I97" s="9">
        <v>0.90909090909090906</v>
      </c>
      <c r="J97" s="20">
        <v>0</v>
      </c>
      <c r="K97" s="9">
        <v>0</v>
      </c>
      <c r="L97" s="20">
        <v>4</v>
      </c>
      <c r="M97" s="9">
        <v>5.1948051948051951E-2</v>
      </c>
      <c r="N97" s="20">
        <v>2</v>
      </c>
      <c r="O97" s="9">
        <v>2.5974025974025976E-2</v>
      </c>
      <c r="P97" s="20">
        <v>0</v>
      </c>
      <c r="Q97" s="9">
        <v>0</v>
      </c>
    </row>
    <row r="98" spans="4:17" x14ac:dyDescent="0.25">
      <c r="D98" s="7" t="s">
        <v>740</v>
      </c>
      <c r="E98" s="20">
        <v>188</v>
      </c>
      <c r="F98" s="20">
        <v>141</v>
      </c>
      <c r="G98" s="9">
        <v>0.75</v>
      </c>
      <c r="H98" s="20">
        <v>115</v>
      </c>
      <c r="I98" s="9">
        <v>0.81560283687943258</v>
      </c>
      <c r="J98" s="20">
        <v>0</v>
      </c>
      <c r="K98" s="9">
        <v>0</v>
      </c>
      <c r="L98" s="20">
        <v>40</v>
      </c>
      <c r="M98" s="9">
        <v>0.28368794326241137</v>
      </c>
      <c r="N98" s="20">
        <v>2</v>
      </c>
      <c r="O98" s="9">
        <v>1.4184397163120567E-2</v>
      </c>
      <c r="P98" s="20">
        <v>0</v>
      </c>
      <c r="Q98" s="9">
        <v>0</v>
      </c>
    </row>
    <row r="99" spans="4:17" x14ac:dyDescent="0.25">
      <c r="D99" s="8" t="s">
        <v>741</v>
      </c>
      <c r="E99" s="20">
        <v>20</v>
      </c>
      <c r="F99" s="20">
        <v>15</v>
      </c>
      <c r="G99" s="9">
        <v>0.75</v>
      </c>
      <c r="H99" s="20">
        <v>10</v>
      </c>
      <c r="I99" s="9">
        <v>0.66666666666666663</v>
      </c>
      <c r="J99" s="20">
        <v>0</v>
      </c>
      <c r="K99" s="9">
        <v>0</v>
      </c>
      <c r="L99" s="20">
        <v>4</v>
      </c>
      <c r="M99" s="9">
        <v>0.26666666666666666</v>
      </c>
      <c r="N99" s="20">
        <v>0</v>
      </c>
      <c r="O99" s="9">
        <v>0</v>
      </c>
      <c r="P99" s="20">
        <v>0</v>
      </c>
      <c r="Q99" s="9">
        <v>0</v>
      </c>
    </row>
    <row r="100" spans="4:17" x14ac:dyDescent="0.25">
      <c r="D100" s="8" t="s">
        <v>745</v>
      </c>
      <c r="E100" s="20">
        <v>82</v>
      </c>
      <c r="F100" s="20">
        <v>64</v>
      </c>
      <c r="G100" s="9">
        <v>0.78048780487804881</v>
      </c>
      <c r="H100" s="20">
        <v>57</v>
      </c>
      <c r="I100" s="9">
        <v>0.890625</v>
      </c>
      <c r="J100" s="20">
        <v>0</v>
      </c>
      <c r="K100" s="9">
        <v>0</v>
      </c>
      <c r="L100" s="20">
        <v>14</v>
      </c>
      <c r="M100" s="9">
        <v>0.21875</v>
      </c>
      <c r="N100" s="20">
        <v>2</v>
      </c>
      <c r="O100" s="9">
        <v>3.125E-2</v>
      </c>
      <c r="P100" s="20">
        <v>0</v>
      </c>
      <c r="Q100" s="9">
        <v>0</v>
      </c>
    </row>
    <row r="101" spans="4:17" x14ac:dyDescent="0.25">
      <c r="D101" s="8" t="s">
        <v>746</v>
      </c>
      <c r="E101" s="20">
        <v>86</v>
      </c>
      <c r="F101" s="20">
        <v>62</v>
      </c>
      <c r="G101" s="9">
        <v>0.72093023255813948</v>
      </c>
      <c r="H101" s="20">
        <v>48</v>
      </c>
      <c r="I101" s="9">
        <v>0.77419354838709675</v>
      </c>
      <c r="J101" s="20">
        <v>0</v>
      </c>
      <c r="K101" s="9">
        <v>0</v>
      </c>
      <c r="L101" s="20">
        <v>22</v>
      </c>
      <c r="M101" s="9">
        <v>0.35483870967741937</v>
      </c>
      <c r="N101" s="20">
        <v>0</v>
      </c>
      <c r="O101" s="9">
        <v>0</v>
      </c>
      <c r="P101" s="20">
        <v>0</v>
      </c>
      <c r="Q101" s="9">
        <v>0</v>
      </c>
    </row>
    <row r="102" spans="4:17" x14ac:dyDescent="0.25">
      <c r="D102" s="7" t="s">
        <v>537</v>
      </c>
      <c r="E102" s="20">
        <v>267</v>
      </c>
      <c r="F102" s="20">
        <v>224</v>
      </c>
      <c r="G102" s="9">
        <v>0.83895131086142327</v>
      </c>
      <c r="H102" s="20">
        <v>196</v>
      </c>
      <c r="I102" s="9">
        <v>0.875</v>
      </c>
      <c r="J102" s="20">
        <v>0</v>
      </c>
      <c r="K102" s="9">
        <v>0</v>
      </c>
      <c r="L102" s="20">
        <v>31</v>
      </c>
      <c r="M102" s="9">
        <v>0.13839285714285715</v>
      </c>
      <c r="N102" s="20">
        <v>7</v>
      </c>
      <c r="O102" s="9">
        <v>3.125E-2</v>
      </c>
      <c r="P102" s="20">
        <v>3</v>
      </c>
      <c r="Q102" s="9">
        <v>1.3392857142857142E-2</v>
      </c>
    </row>
    <row r="103" spans="4:17" x14ac:dyDescent="0.25">
      <c r="D103" s="8" t="s">
        <v>538</v>
      </c>
      <c r="E103" s="20">
        <v>34</v>
      </c>
      <c r="F103" s="20">
        <v>29</v>
      </c>
      <c r="G103" s="9">
        <v>0.8529411764705882</v>
      </c>
      <c r="H103" s="20">
        <v>24</v>
      </c>
      <c r="I103" s="9">
        <v>0.82758620689655171</v>
      </c>
      <c r="J103" s="20">
        <v>0</v>
      </c>
      <c r="K103" s="9">
        <v>0</v>
      </c>
      <c r="L103" s="20">
        <v>5</v>
      </c>
      <c r="M103" s="9">
        <v>0.17241379310344829</v>
      </c>
      <c r="N103" s="20">
        <v>0</v>
      </c>
      <c r="O103" s="9">
        <v>0</v>
      </c>
      <c r="P103" s="20">
        <v>0</v>
      </c>
      <c r="Q103" s="9">
        <v>0</v>
      </c>
    </row>
    <row r="104" spans="4:17" x14ac:dyDescent="0.25">
      <c r="D104" s="8" t="s">
        <v>548</v>
      </c>
      <c r="E104" s="20">
        <v>2</v>
      </c>
      <c r="F104" s="20">
        <v>1</v>
      </c>
      <c r="G104" s="9">
        <v>0.5</v>
      </c>
      <c r="H104" s="20">
        <v>1</v>
      </c>
      <c r="I104" s="9">
        <v>1</v>
      </c>
      <c r="J104" s="20">
        <v>0</v>
      </c>
      <c r="K104" s="9">
        <v>0</v>
      </c>
      <c r="L104" s="20">
        <v>1</v>
      </c>
      <c r="M104" s="9">
        <v>1</v>
      </c>
      <c r="N104" s="20">
        <v>0</v>
      </c>
      <c r="O104" s="9">
        <v>0</v>
      </c>
      <c r="P104" s="20">
        <v>0</v>
      </c>
      <c r="Q104" s="9">
        <v>0</v>
      </c>
    </row>
    <row r="105" spans="4:17" x14ac:dyDescent="0.25">
      <c r="D105" s="8" t="s">
        <v>555</v>
      </c>
      <c r="E105" s="20">
        <v>129</v>
      </c>
      <c r="F105" s="20">
        <v>114</v>
      </c>
      <c r="G105" s="9">
        <v>0.88372093023255816</v>
      </c>
      <c r="H105" s="20">
        <v>104</v>
      </c>
      <c r="I105" s="9">
        <v>0.91228070175438591</v>
      </c>
      <c r="J105" s="20">
        <v>0</v>
      </c>
      <c r="K105" s="9">
        <v>0</v>
      </c>
      <c r="L105" s="20">
        <v>12</v>
      </c>
      <c r="M105" s="9">
        <v>0.10526315789473684</v>
      </c>
      <c r="N105" s="20">
        <v>2</v>
      </c>
      <c r="O105" s="9">
        <v>1.7543859649122806E-2</v>
      </c>
      <c r="P105" s="20">
        <v>0</v>
      </c>
      <c r="Q105" s="9">
        <v>0</v>
      </c>
    </row>
    <row r="106" spans="4:17" x14ac:dyDescent="0.25">
      <c r="D106" s="8" t="s">
        <v>556</v>
      </c>
      <c r="E106" s="20">
        <v>83</v>
      </c>
      <c r="F106" s="20">
        <v>68</v>
      </c>
      <c r="G106" s="9">
        <v>0.81927710843373491</v>
      </c>
      <c r="H106" s="20">
        <v>56</v>
      </c>
      <c r="I106" s="9">
        <v>0.82352941176470584</v>
      </c>
      <c r="J106" s="20">
        <v>0</v>
      </c>
      <c r="K106" s="9">
        <v>0</v>
      </c>
      <c r="L106" s="20">
        <v>11</v>
      </c>
      <c r="M106" s="9">
        <v>0.16176470588235295</v>
      </c>
      <c r="N106" s="20">
        <v>2</v>
      </c>
      <c r="O106" s="9">
        <v>2.9411764705882353E-2</v>
      </c>
      <c r="P106" s="20">
        <v>1</v>
      </c>
      <c r="Q106" s="9">
        <v>1.4705882352941176E-2</v>
      </c>
    </row>
    <row r="107" spans="4:17" x14ac:dyDescent="0.25">
      <c r="D107" s="8" t="s">
        <v>557</v>
      </c>
      <c r="E107" s="20">
        <v>19</v>
      </c>
      <c r="F107" s="20">
        <v>12</v>
      </c>
      <c r="G107" s="9">
        <v>0.63157894736842102</v>
      </c>
      <c r="H107" s="20">
        <v>11</v>
      </c>
      <c r="I107" s="9">
        <v>0.91666666666666663</v>
      </c>
      <c r="J107" s="20">
        <v>0</v>
      </c>
      <c r="K107" s="9">
        <v>0</v>
      </c>
      <c r="L107" s="20">
        <v>2</v>
      </c>
      <c r="M107" s="9">
        <v>0.16666666666666666</v>
      </c>
      <c r="N107" s="20">
        <v>3</v>
      </c>
      <c r="O107" s="9">
        <v>0.25</v>
      </c>
      <c r="P107" s="20">
        <v>2</v>
      </c>
      <c r="Q107" s="9">
        <v>0.16666666666666666</v>
      </c>
    </row>
    <row r="108" spans="4:17" x14ac:dyDescent="0.25">
      <c r="D108" s="7" t="s">
        <v>449</v>
      </c>
      <c r="E108" s="20">
        <v>211</v>
      </c>
      <c r="F108" s="20">
        <v>181</v>
      </c>
      <c r="G108" s="9">
        <v>0.85781990521327012</v>
      </c>
      <c r="H108" s="20">
        <v>159</v>
      </c>
      <c r="I108" s="9">
        <v>0.87845303867403313</v>
      </c>
      <c r="J108" s="20">
        <v>0</v>
      </c>
      <c r="K108" s="9">
        <v>0</v>
      </c>
      <c r="L108" s="20">
        <v>18</v>
      </c>
      <c r="M108" s="9">
        <v>9.9447513812154692E-2</v>
      </c>
      <c r="N108" s="20">
        <v>6</v>
      </c>
      <c r="O108" s="9">
        <v>3.3149171270718231E-2</v>
      </c>
      <c r="P108" s="20">
        <v>1</v>
      </c>
      <c r="Q108" s="9">
        <v>5.5248618784530384E-3</v>
      </c>
    </row>
    <row r="109" spans="4:17" x14ac:dyDescent="0.25">
      <c r="D109" s="8" t="s">
        <v>526</v>
      </c>
      <c r="E109" s="20">
        <v>40</v>
      </c>
      <c r="F109" s="20">
        <v>32</v>
      </c>
      <c r="G109" s="9">
        <v>0.8</v>
      </c>
      <c r="H109" s="20">
        <v>29</v>
      </c>
      <c r="I109" s="9">
        <v>0.90625</v>
      </c>
      <c r="J109" s="20">
        <v>0</v>
      </c>
      <c r="K109" s="9">
        <v>0</v>
      </c>
      <c r="L109" s="20">
        <v>5</v>
      </c>
      <c r="M109" s="9">
        <v>0.15625</v>
      </c>
      <c r="N109" s="20">
        <v>1</v>
      </c>
      <c r="O109" s="9">
        <v>3.125E-2</v>
      </c>
      <c r="P109" s="20">
        <v>1</v>
      </c>
      <c r="Q109" s="9">
        <v>3.125E-2</v>
      </c>
    </row>
    <row r="110" spans="4:17" x14ac:dyDescent="0.25">
      <c r="D110" s="8" t="s">
        <v>450</v>
      </c>
      <c r="E110" s="20">
        <v>51</v>
      </c>
      <c r="F110" s="20">
        <v>41</v>
      </c>
      <c r="G110" s="9">
        <v>0.80392156862745101</v>
      </c>
      <c r="H110" s="20">
        <v>35</v>
      </c>
      <c r="I110" s="9">
        <v>0.85365853658536583</v>
      </c>
      <c r="J110" s="20">
        <v>0</v>
      </c>
      <c r="K110" s="9">
        <v>0</v>
      </c>
      <c r="L110" s="20">
        <v>4</v>
      </c>
      <c r="M110" s="9">
        <v>9.7560975609756101E-2</v>
      </c>
      <c r="N110" s="20">
        <v>4</v>
      </c>
      <c r="O110" s="9">
        <v>9.7560975609756101E-2</v>
      </c>
      <c r="P110" s="20">
        <v>0</v>
      </c>
      <c r="Q110" s="9">
        <v>0</v>
      </c>
    </row>
    <row r="111" spans="4:17" x14ac:dyDescent="0.25">
      <c r="D111" s="8" t="s">
        <v>547</v>
      </c>
      <c r="E111" s="20">
        <v>49</v>
      </c>
      <c r="F111" s="20">
        <v>44</v>
      </c>
      <c r="G111" s="9">
        <v>0.89795918367346939</v>
      </c>
      <c r="H111" s="20">
        <v>41</v>
      </c>
      <c r="I111" s="9">
        <v>0.93181818181818177</v>
      </c>
      <c r="J111" s="20">
        <v>0</v>
      </c>
      <c r="K111" s="9">
        <v>0</v>
      </c>
      <c r="L111" s="20">
        <v>4</v>
      </c>
      <c r="M111" s="9">
        <v>9.0909090909090912E-2</v>
      </c>
      <c r="N111" s="20">
        <v>1</v>
      </c>
      <c r="O111" s="9">
        <v>2.2727272727272728E-2</v>
      </c>
      <c r="P111" s="20">
        <v>0</v>
      </c>
      <c r="Q111" s="9">
        <v>0</v>
      </c>
    </row>
    <row r="112" spans="4:17" x14ac:dyDescent="0.25">
      <c r="D112" s="8" t="s">
        <v>549</v>
      </c>
      <c r="E112" s="20">
        <v>71</v>
      </c>
      <c r="F112" s="20">
        <v>64</v>
      </c>
      <c r="G112" s="9">
        <v>0.90140845070422537</v>
      </c>
      <c r="H112" s="20">
        <v>54</v>
      </c>
      <c r="I112" s="9">
        <v>0.84375</v>
      </c>
      <c r="J112" s="20">
        <v>0</v>
      </c>
      <c r="K112" s="9">
        <v>0</v>
      </c>
      <c r="L112" s="20">
        <v>5</v>
      </c>
      <c r="M112" s="9">
        <v>7.8125E-2</v>
      </c>
      <c r="N112" s="20">
        <v>0</v>
      </c>
      <c r="O112" s="9">
        <v>0</v>
      </c>
      <c r="P112" s="20">
        <v>0</v>
      </c>
      <c r="Q112" s="9">
        <v>0</v>
      </c>
    </row>
    <row r="113" spans="4:17" x14ac:dyDescent="0.25">
      <c r="D113" s="6" t="s">
        <v>451</v>
      </c>
      <c r="E113" s="20">
        <v>2251</v>
      </c>
      <c r="F113" s="20">
        <v>2123</v>
      </c>
      <c r="G113" s="9">
        <v>0.94313638382940912</v>
      </c>
      <c r="H113" s="20">
        <v>1976</v>
      </c>
      <c r="I113" s="9">
        <v>0.93075836081017427</v>
      </c>
      <c r="J113" s="20">
        <v>0</v>
      </c>
      <c r="K113" s="9">
        <v>0</v>
      </c>
      <c r="L113" s="20">
        <v>55</v>
      </c>
      <c r="M113" s="9">
        <v>2.5906735751295335E-2</v>
      </c>
      <c r="N113" s="20">
        <v>14</v>
      </c>
      <c r="O113" s="9">
        <v>6.5944418276024496E-3</v>
      </c>
      <c r="P113" s="20">
        <v>20</v>
      </c>
      <c r="Q113" s="9">
        <v>9.4206311822892137E-3</v>
      </c>
    </row>
    <row r="114" spans="4:17" x14ac:dyDescent="0.25">
      <c r="D114" s="7" t="s">
        <v>561</v>
      </c>
      <c r="E114" s="20">
        <v>326</v>
      </c>
      <c r="F114" s="20">
        <v>304</v>
      </c>
      <c r="G114" s="9">
        <v>0.93251533742331283</v>
      </c>
      <c r="H114" s="20">
        <v>278</v>
      </c>
      <c r="I114" s="9">
        <v>0.91447368421052633</v>
      </c>
      <c r="J114" s="20">
        <v>0</v>
      </c>
      <c r="K114" s="9">
        <v>0</v>
      </c>
      <c r="L114" s="20">
        <v>8</v>
      </c>
      <c r="M114" s="9">
        <v>2.6315789473684209E-2</v>
      </c>
      <c r="N114" s="20">
        <v>0</v>
      </c>
      <c r="O114" s="9">
        <v>0</v>
      </c>
      <c r="P114" s="20">
        <v>6</v>
      </c>
      <c r="Q114" s="9">
        <v>1.9736842105263157E-2</v>
      </c>
    </row>
    <row r="115" spans="4:17" x14ac:dyDescent="0.25">
      <c r="D115" s="8" t="s">
        <v>562</v>
      </c>
      <c r="E115" s="20">
        <v>34</v>
      </c>
      <c r="F115" s="20">
        <v>34</v>
      </c>
      <c r="G115" s="9">
        <v>1</v>
      </c>
      <c r="H115" s="20">
        <v>31</v>
      </c>
      <c r="I115" s="9">
        <v>0.91176470588235292</v>
      </c>
      <c r="J115" s="20">
        <v>0</v>
      </c>
      <c r="K115" s="9">
        <v>0</v>
      </c>
      <c r="L115" s="20">
        <v>0</v>
      </c>
      <c r="M115" s="9">
        <v>0</v>
      </c>
      <c r="N115" s="20">
        <v>0</v>
      </c>
      <c r="O115" s="9">
        <v>0</v>
      </c>
      <c r="P115" s="20">
        <v>0</v>
      </c>
      <c r="Q115" s="9">
        <v>0</v>
      </c>
    </row>
    <row r="116" spans="4:17" x14ac:dyDescent="0.25">
      <c r="D116" s="8" t="s">
        <v>563</v>
      </c>
      <c r="E116" s="20">
        <v>2</v>
      </c>
      <c r="F116" s="20">
        <v>1</v>
      </c>
      <c r="G116" s="9">
        <v>0.5</v>
      </c>
      <c r="H116" s="20">
        <v>1</v>
      </c>
      <c r="I116" s="9">
        <v>1</v>
      </c>
      <c r="J116" s="20">
        <v>0</v>
      </c>
      <c r="K116" s="9">
        <v>0</v>
      </c>
      <c r="L116" s="20">
        <v>0</v>
      </c>
      <c r="M116" s="9">
        <v>0</v>
      </c>
      <c r="N116" s="20">
        <v>0</v>
      </c>
      <c r="O116" s="9">
        <v>0</v>
      </c>
      <c r="P116" s="20">
        <v>1</v>
      </c>
      <c r="Q116" s="9">
        <v>1</v>
      </c>
    </row>
    <row r="117" spans="4:17" x14ac:dyDescent="0.25">
      <c r="D117" s="8" t="s">
        <v>565</v>
      </c>
      <c r="E117" s="20">
        <v>60</v>
      </c>
      <c r="F117" s="20">
        <v>57</v>
      </c>
      <c r="G117" s="9">
        <v>0.95</v>
      </c>
      <c r="H117" s="20">
        <v>51</v>
      </c>
      <c r="I117" s="9">
        <v>0.89473684210526316</v>
      </c>
      <c r="J117" s="20">
        <v>0</v>
      </c>
      <c r="K117" s="9">
        <v>0</v>
      </c>
      <c r="L117" s="20">
        <v>2</v>
      </c>
      <c r="M117" s="9">
        <v>3.5087719298245612E-2</v>
      </c>
      <c r="N117" s="20">
        <v>0</v>
      </c>
      <c r="O117" s="9">
        <v>0</v>
      </c>
      <c r="P117" s="20">
        <v>0</v>
      </c>
      <c r="Q117" s="9">
        <v>0</v>
      </c>
    </row>
    <row r="118" spans="4:17" x14ac:dyDescent="0.25">
      <c r="D118" s="8" t="s">
        <v>572</v>
      </c>
      <c r="E118" s="20">
        <v>20</v>
      </c>
      <c r="F118" s="20">
        <v>19</v>
      </c>
      <c r="G118" s="9">
        <v>0.95</v>
      </c>
      <c r="H118" s="20">
        <v>17</v>
      </c>
      <c r="I118" s="9">
        <v>0.89473684210526316</v>
      </c>
      <c r="J118" s="20">
        <v>0</v>
      </c>
      <c r="K118" s="9">
        <v>0</v>
      </c>
      <c r="L118" s="20">
        <v>0</v>
      </c>
      <c r="M118" s="9">
        <v>0</v>
      </c>
      <c r="N118" s="20">
        <v>0</v>
      </c>
      <c r="O118" s="9">
        <v>0</v>
      </c>
      <c r="P118" s="20">
        <v>1</v>
      </c>
      <c r="Q118" s="9">
        <v>5.2631578947368418E-2</v>
      </c>
    </row>
    <row r="119" spans="4:17" x14ac:dyDescent="0.25">
      <c r="D119" s="8" t="s">
        <v>581</v>
      </c>
      <c r="E119" s="20">
        <v>40</v>
      </c>
      <c r="F119" s="20">
        <v>36</v>
      </c>
      <c r="G119" s="9">
        <v>0.9</v>
      </c>
      <c r="H119" s="20">
        <v>32</v>
      </c>
      <c r="I119" s="9">
        <v>0.88888888888888884</v>
      </c>
      <c r="J119" s="20">
        <v>0</v>
      </c>
      <c r="K119" s="9">
        <v>0</v>
      </c>
      <c r="L119" s="20">
        <v>1</v>
      </c>
      <c r="M119" s="9">
        <v>2.7777777777777776E-2</v>
      </c>
      <c r="N119" s="20">
        <v>0</v>
      </c>
      <c r="O119" s="9">
        <v>0</v>
      </c>
      <c r="P119" s="20">
        <v>2</v>
      </c>
      <c r="Q119" s="9">
        <v>5.5555555555555552E-2</v>
      </c>
    </row>
    <row r="120" spans="4:17" x14ac:dyDescent="0.25">
      <c r="D120" s="8" t="s">
        <v>582</v>
      </c>
      <c r="E120" s="20">
        <v>31</v>
      </c>
      <c r="F120" s="20">
        <v>26</v>
      </c>
      <c r="G120" s="9">
        <v>0.83870967741935487</v>
      </c>
      <c r="H120" s="20">
        <v>22</v>
      </c>
      <c r="I120" s="9">
        <v>0.84615384615384615</v>
      </c>
      <c r="J120" s="20">
        <v>0</v>
      </c>
      <c r="K120" s="9">
        <v>0</v>
      </c>
      <c r="L120" s="20">
        <v>1</v>
      </c>
      <c r="M120" s="9">
        <v>3.8461538461538464E-2</v>
      </c>
      <c r="N120" s="20">
        <v>0</v>
      </c>
      <c r="O120" s="9">
        <v>0</v>
      </c>
      <c r="P120" s="20">
        <v>0</v>
      </c>
      <c r="Q120" s="9">
        <v>0</v>
      </c>
    </row>
    <row r="121" spans="4:17" x14ac:dyDescent="0.25">
      <c r="D121" s="8" t="s">
        <v>719</v>
      </c>
      <c r="E121" s="20">
        <v>97</v>
      </c>
      <c r="F121" s="20">
        <v>91</v>
      </c>
      <c r="G121" s="9">
        <v>0.93814432989690721</v>
      </c>
      <c r="H121" s="20">
        <v>86</v>
      </c>
      <c r="I121" s="9">
        <v>0.94505494505494503</v>
      </c>
      <c r="J121" s="20">
        <v>0</v>
      </c>
      <c r="K121" s="9">
        <v>0</v>
      </c>
      <c r="L121" s="20">
        <v>4</v>
      </c>
      <c r="M121" s="9">
        <v>4.3956043956043959E-2</v>
      </c>
      <c r="N121" s="20">
        <v>0</v>
      </c>
      <c r="O121" s="9">
        <v>0</v>
      </c>
      <c r="P121" s="20">
        <v>0</v>
      </c>
      <c r="Q121" s="9">
        <v>0</v>
      </c>
    </row>
    <row r="122" spans="4:17" x14ac:dyDescent="0.25">
      <c r="D122" s="8" t="s">
        <v>586</v>
      </c>
      <c r="E122" s="20">
        <v>42</v>
      </c>
      <c r="F122" s="20">
        <v>40</v>
      </c>
      <c r="G122" s="9">
        <v>0.95238095238095233</v>
      </c>
      <c r="H122" s="20">
        <v>38</v>
      </c>
      <c r="I122" s="9">
        <v>0.95</v>
      </c>
      <c r="J122" s="20">
        <v>0</v>
      </c>
      <c r="K122" s="9">
        <v>0</v>
      </c>
      <c r="L122" s="20">
        <v>0</v>
      </c>
      <c r="M122" s="9">
        <v>0</v>
      </c>
      <c r="N122" s="20">
        <v>0</v>
      </c>
      <c r="O122" s="9">
        <v>0</v>
      </c>
      <c r="P122" s="20">
        <v>2</v>
      </c>
      <c r="Q122" s="9">
        <v>0.05</v>
      </c>
    </row>
    <row r="123" spans="4:17" x14ac:dyDescent="0.25">
      <c r="D123" s="7" t="s">
        <v>576</v>
      </c>
      <c r="E123" s="20">
        <v>495</v>
      </c>
      <c r="F123" s="20">
        <v>479</v>
      </c>
      <c r="G123" s="9">
        <v>0.96767676767676769</v>
      </c>
      <c r="H123" s="20">
        <v>442</v>
      </c>
      <c r="I123" s="9">
        <v>0.92275574112734859</v>
      </c>
      <c r="J123" s="20">
        <v>0</v>
      </c>
      <c r="K123" s="9">
        <v>0</v>
      </c>
      <c r="L123" s="20">
        <v>8</v>
      </c>
      <c r="M123" s="9">
        <v>1.6701461377870562E-2</v>
      </c>
      <c r="N123" s="20">
        <v>1</v>
      </c>
      <c r="O123" s="9">
        <v>2.0876826722338203E-3</v>
      </c>
      <c r="P123" s="20">
        <v>3</v>
      </c>
      <c r="Q123" s="9">
        <v>6.2630480167014616E-3</v>
      </c>
    </row>
    <row r="124" spans="4:17" x14ac:dyDescent="0.25">
      <c r="D124" s="8" t="s">
        <v>577</v>
      </c>
      <c r="E124" s="20">
        <v>193</v>
      </c>
      <c r="F124" s="20">
        <v>188</v>
      </c>
      <c r="G124" s="9">
        <v>0.97409326424870468</v>
      </c>
      <c r="H124" s="20">
        <v>174</v>
      </c>
      <c r="I124" s="9">
        <v>0.92553191489361697</v>
      </c>
      <c r="J124" s="20">
        <v>0</v>
      </c>
      <c r="K124" s="9">
        <v>0</v>
      </c>
      <c r="L124" s="20">
        <v>3</v>
      </c>
      <c r="M124" s="9">
        <v>1.5957446808510637E-2</v>
      </c>
      <c r="N124" s="20">
        <v>0</v>
      </c>
      <c r="O124" s="9">
        <v>0</v>
      </c>
      <c r="P124" s="20">
        <v>0</v>
      </c>
      <c r="Q124" s="9">
        <v>0</v>
      </c>
    </row>
    <row r="125" spans="4:17" x14ac:dyDescent="0.25">
      <c r="D125" s="8" t="s">
        <v>587</v>
      </c>
      <c r="E125" s="20">
        <v>109</v>
      </c>
      <c r="F125" s="20">
        <v>107</v>
      </c>
      <c r="G125" s="9">
        <v>0.98165137614678899</v>
      </c>
      <c r="H125" s="20">
        <v>101</v>
      </c>
      <c r="I125" s="9">
        <v>0.94392523364485981</v>
      </c>
      <c r="J125" s="20">
        <v>0</v>
      </c>
      <c r="K125" s="9">
        <v>0</v>
      </c>
      <c r="L125" s="20">
        <v>1</v>
      </c>
      <c r="M125" s="9">
        <v>9.3457943925233638E-3</v>
      </c>
      <c r="N125" s="20">
        <v>0</v>
      </c>
      <c r="O125" s="9">
        <v>0</v>
      </c>
      <c r="P125" s="20">
        <v>0</v>
      </c>
      <c r="Q125" s="9">
        <v>0</v>
      </c>
    </row>
    <row r="126" spans="4:17" x14ac:dyDescent="0.25">
      <c r="D126" s="8" t="s">
        <v>593</v>
      </c>
      <c r="E126" s="20">
        <v>193</v>
      </c>
      <c r="F126" s="20">
        <v>184</v>
      </c>
      <c r="G126" s="9">
        <v>0.95336787564766834</v>
      </c>
      <c r="H126" s="20">
        <v>167</v>
      </c>
      <c r="I126" s="9">
        <v>0.90760869565217395</v>
      </c>
      <c r="J126" s="20">
        <v>0</v>
      </c>
      <c r="K126" s="9">
        <v>0</v>
      </c>
      <c r="L126" s="20">
        <v>4</v>
      </c>
      <c r="M126" s="9">
        <v>2.1739130434782608E-2</v>
      </c>
      <c r="N126" s="20">
        <v>1</v>
      </c>
      <c r="O126" s="9">
        <v>5.434782608695652E-3</v>
      </c>
      <c r="P126" s="20">
        <v>3</v>
      </c>
      <c r="Q126" s="9">
        <v>1.6304347826086956E-2</v>
      </c>
    </row>
    <row r="127" spans="4:17" x14ac:dyDescent="0.25">
      <c r="D127" s="7" t="s">
        <v>452</v>
      </c>
      <c r="E127" s="20">
        <v>589</v>
      </c>
      <c r="F127" s="20">
        <v>539</v>
      </c>
      <c r="G127" s="9">
        <v>0.91511035653650252</v>
      </c>
      <c r="H127" s="20">
        <v>490</v>
      </c>
      <c r="I127" s="9">
        <v>0.90909090909090906</v>
      </c>
      <c r="J127" s="20">
        <v>0</v>
      </c>
      <c r="K127" s="9">
        <v>0</v>
      </c>
      <c r="L127" s="20">
        <v>12</v>
      </c>
      <c r="M127" s="9">
        <v>2.2263450834879406E-2</v>
      </c>
      <c r="N127" s="20">
        <v>12</v>
      </c>
      <c r="O127" s="9">
        <v>2.2263450834879406E-2</v>
      </c>
      <c r="P127" s="20">
        <v>9</v>
      </c>
      <c r="Q127" s="9">
        <v>1.6697588126159554E-2</v>
      </c>
    </row>
    <row r="128" spans="4:17" x14ac:dyDescent="0.25">
      <c r="D128" s="8" t="s">
        <v>558</v>
      </c>
      <c r="E128" s="20">
        <v>16</v>
      </c>
      <c r="F128" s="20">
        <v>13</v>
      </c>
      <c r="G128" s="9">
        <v>0.8125</v>
      </c>
      <c r="H128" s="20">
        <v>9</v>
      </c>
      <c r="I128" s="9">
        <v>0.69230769230769229</v>
      </c>
      <c r="J128" s="20">
        <v>0</v>
      </c>
      <c r="K128" s="9">
        <v>0</v>
      </c>
      <c r="L128" s="20">
        <v>1</v>
      </c>
      <c r="M128" s="9">
        <v>7.6923076923076927E-2</v>
      </c>
      <c r="N128" s="20">
        <v>0</v>
      </c>
      <c r="O128" s="9">
        <v>0</v>
      </c>
      <c r="P128" s="20">
        <v>1</v>
      </c>
      <c r="Q128" s="9">
        <v>7.6923076923076927E-2</v>
      </c>
    </row>
    <row r="129" spans="4:17" x14ac:dyDescent="0.25">
      <c r="D129" s="8" t="s">
        <v>564</v>
      </c>
      <c r="E129" s="20">
        <v>55</v>
      </c>
      <c r="F129" s="20">
        <v>54</v>
      </c>
      <c r="G129" s="9">
        <v>0.98181818181818181</v>
      </c>
      <c r="H129" s="20">
        <v>47</v>
      </c>
      <c r="I129" s="9">
        <v>0.87037037037037035</v>
      </c>
      <c r="J129" s="20">
        <v>0</v>
      </c>
      <c r="K129" s="9">
        <v>0</v>
      </c>
      <c r="L129" s="20">
        <v>0</v>
      </c>
      <c r="M129" s="9">
        <v>0</v>
      </c>
      <c r="N129" s="20">
        <v>0</v>
      </c>
      <c r="O129" s="9">
        <v>0</v>
      </c>
      <c r="P129" s="20">
        <v>0</v>
      </c>
      <c r="Q129" s="9">
        <v>0</v>
      </c>
    </row>
    <row r="130" spans="4:17" x14ac:dyDescent="0.25">
      <c r="D130" s="8" t="s">
        <v>566</v>
      </c>
      <c r="E130" s="20">
        <v>14</v>
      </c>
      <c r="F130" s="20">
        <v>11</v>
      </c>
      <c r="G130" s="9">
        <v>0.7857142857142857</v>
      </c>
      <c r="H130" s="20">
        <v>10</v>
      </c>
      <c r="I130" s="9">
        <v>0.90909090909090906</v>
      </c>
      <c r="J130" s="20">
        <v>0</v>
      </c>
      <c r="K130" s="9">
        <v>0</v>
      </c>
      <c r="L130" s="20">
        <v>1</v>
      </c>
      <c r="M130" s="9">
        <v>9.0909090909090912E-2</v>
      </c>
      <c r="N130" s="20">
        <v>1</v>
      </c>
      <c r="O130" s="9">
        <v>9.0909090909090912E-2</v>
      </c>
      <c r="P130" s="20">
        <v>0</v>
      </c>
      <c r="Q130" s="9">
        <v>0</v>
      </c>
    </row>
    <row r="131" spans="4:17" x14ac:dyDescent="0.25">
      <c r="D131" s="8" t="s">
        <v>453</v>
      </c>
      <c r="E131" s="20">
        <v>36</v>
      </c>
      <c r="F131" s="20">
        <v>27</v>
      </c>
      <c r="G131" s="9">
        <v>0.75</v>
      </c>
      <c r="H131" s="20">
        <v>23</v>
      </c>
      <c r="I131" s="9">
        <v>0.85185185185185186</v>
      </c>
      <c r="J131" s="20">
        <v>0</v>
      </c>
      <c r="K131" s="9">
        <v>0</v>
      </c>
      <c r="L131" s="20">
        <v>0</v>
      </c>
      <c r="M131" s="9">
        <v>0</v>
      </c>
      <c r="N131" s="20">
        <v>1</v>
      </c>
      <c r="O131" s="9">
        <v>3.7037037037037035E-2</v>
      </c>
      <c r="P131" s="20">
        <v>4</v>
      </c>
      <c r="Q131" s="9">
        <v>0.14814814814814814</v>
      </c>
    </row>
    <row r="132" spans="4:17" x14ac:dyDescent="0.25">
      <c r="D132" s="8" t="s">
        <v>568</v>
      </c>
      <c r="E132" s="20">
        <v>6</v>
      </c>
      <c r="F132" s="20">
        <v>5</v>
      </c>
      <c r="G132" s="9">
        <v>0.83333333333333337</v>
      </c>
      <c r="H132" s="20">
        <v>4</v>
      </c>
      <c r="I132" s="9">
        <v>0.8</v>
      </c>
      <c r="J132" s="20">
        <v>0</v>
      </c>
      <c r="K132" s="9">
        <v>0</v>
      </c>
      <c r="L132" s="20">
        <v>0</v>
      </c>
      <c r="M132" s="9">
        <v>0</v>
      </c>
      <c r="N132" s="20">
        <v>1</v>
      </c>
      <c r="O132" s="9">
        <v>0.2</v>
      </c>
      <c r="P132" s="20">
        <v>0</v>
      </c>
      <c r="Q132" s="9">
        <v>0</v>
      </c>
    </row>
    <row r="133" spans="4:17" x14ac:dyDescent="0.25">
      <c r="D133" s="8" t="s">
        <v>571</v>
      </c>
      <c r="E133" s="20">
        <v>86</v>
      </c>
      <c r="F133" s="20">
        <v>84</v>
      </c>
      <c r="G133" s="9">
        <v>0.97674418604651159</v>
      </c>
      <c r="H133" s="20">
        <v>79</v>
      </c>
      <c r="I133" s="9">
        <v>0.94047619047619047</v>
      </c>
      <c r="J133" s="20">
        <v>0</v>
      </c>
      <c r="K133" s="9">
        <v>0</v>
      </c>
      <c r="L133" s="20">
        <v>2</v>
      </c>
      <c r="M133" s="9">
        <v>2.3809523809523808E-2</v>
      </c>
      <c r="N133" s="20">
        <v>0</v>
      </c>
      <c r="O133" s="9">
        <v>0</v>
      </c>
      <c r="P133" s="20">
        <v>0</v>
      </c>
      <c r="Q133" s="9">
        <v>0</v>
      </c>
    </row>
    <row r="134" spans="4:17" x14ac:dyDescent="0.25">
      <c r="D134" s="8" t="s">
        <v>573</v>
      </c>
      <c r="E134" s="20">
        <v>12</v>
      </c>
      <c r="F134" s="20">
        <v>10</v>
      </c>
      <c r="G134" s="9">
        <v>0.83333333333333337</v>
      </c>
      <c r="H134" s="20">
        <v>8</v>
      </c>
      <c r="I134" s="9">
        <v>0.8</v>
      </c>
      <c r="J134" s="20">
        <v>0</v>
      </c>
      <c r="K134" s="9">
        <v>0</v>
      </c>
      <c r="L134" s="20">
        <v>0</v>
      </c>
      <c r="M134" s="9">
        <v>0</v>
      </c>
      <c r="N134" s="20">
        <v>1</v>
      </c>
      <c r="O134" s="9">
        <v>0.1</v>
      </c>
      <c r="P134" s="20">
        <v>1</v>
      </c>
      <c r="Q134" s="9">
        <v>0.1</v>
      </c>
    </row>
    <row r="135" spans="4:17" x14ac:dyDescent="0.25">
      <c r="D135" s="8" t="s">
        <v>456</v>
      </c>
      <c r="E135" s="20">
        <v>23</v>
      </c>
      <c r="F135" s="20">
        <v>20</v>
      </c>
      <c r="G135" s="9">
        <v>0.86956521739130432</v>
      </c>
      <c r="H135" s="20">
        <v>14</v>
      </c>
      <c r="I135" s="9">
        <v>0.7</v>
      </c>
      <c r="J135" s="20">
        <v>0</v>
      </c>
      <c r="K135" s="9">
        <v>0</v>
      </c>
      <c r="L135" s="20">
        <v>0</v>
      </c>
      <c r="M135" s="9">
        <v>0</v>
      </c>
      <c r="N135" s="20">
        <v>0</v>
      </c>
      <c r="O135" s="9">
        <v>0</v>
      </c>
      <c r="P135" s="20">
        <v>0</v>
      </c>
      <c r="Q135" s="9">
        <v>0</v>
      </c>
    </row>
    <row r="136" spans="4:17" x14ac:dyDescent="0.25">
      <c r="D136" s="8" t="s">
        <v>574</v>
      </c>
      <c r="E136" s="20">
        <v>93</v>
      </c>
      <c r="F136" s="20">
        <v>86</v>
      </c>
      <c r="G136" s="9">
        <v>0.92473118279569888</v>
      </c>
      <c r="H136" s="20">
        <v>82</v>
      </c>
      <c r="I136" s="9">
        <v>0.95348837209302328</v>
      </c>
      <c r="J136" s="20">
        <v>0</v>
      </c>
      <c r="K136" s="9">
        <v>0</v>
      </c>
      <c r="L136" s="20">
        <v>1</v>
      </c>
      <c r="M136" s="9">
        <v>1.1627906976744186E-2</v>
      </c>
      <c r="N136" s="20">
        <v>5</v>
      </c>
      <c r="O136" s="9">
        <v>5.8139534883720929E-2</v>
      </c>
      <c r="P136" s="20">
        <v>0</v>
      </c>
      <c r="Q136" s="9">
        <v>0</v>
      </c>
    </row>
    <row r="137" spans="4:17" x14ac:dyDescent="0.25">
      <c r="D137" s="8" t="s">
        <v>578</v>
      </c>
      <c r="E137" s="20">
        <v>40</v>
      </c>
      <c r="F137" s="20">
        <v>37</v>
      </c>
      <c r="G137" s="9">
        <v>0.92500000000000004</v>
      </c>
      <c r="H137" s="20">
        <v>35</v>
      </c>
      <c r="I137" s="9">
        <v>0.94594594594594594</v>
      </c>
      <c r="J137" s="20">
        <v>0</v>
      </c>
      <c r="K137" s="9">
        <v>0</v>
      </c>
      <c r="L137" s="20">
        <v>1</v>
      </c>
      <c r="M137" s="9">
        <v>2.7027027027027029E-2</v>
      </c>
      <c r="N137" s="20">
        <v>0</v>
      </c>
      <c r="O137" s="9">
        <v>0</v>
      </c>
      <c r="P137" s="20">
        <v>1</v>
      </c>
      <c r="Q137" s="9">
        <v>2.7027027027027029E-2</v>
      </c>
    </row>
    <row r="138" spans="4:17" x14ac:dyDescent="0.25">
      <c r="D138" s="8" t="s">
        <v>579</v>
      </c>
      <c r="E138" s="20">
        <v>39</v>
      </c>
      <c r="F138" s="20">
        <v>35</v>
      </c>
      <c r="G138" s="9">
        <v>0.89743589743589747</v>
      </c>
      <c r="H138" s="20">
        <v>33</v>
      </c>
      <c r="I138" s="9">
        <v>0.94285714285714284</v>
      </c>
      <c r="J138" s="20">
        <v>0</v>
      </c>
      <c r="K138" s="9">
        <v>0</v>
      </c>
      <c r="L138" s="20">
        <v>0</v>
      </c>
      <c r="M138" s="9">
        <v>0</v>
      </c>
      <c r="N138" s="20">
        <v>2</v>
      </c>
      <c r="O138" s="9">
        <v>5.7142857142857141E-2</v>
      </c>
      <c r="P138" s="20">
        <v>1</v>
      </c>
      <c r="Q138" s="9">
        <v>2.8571428571428571E-2</v>
      </c>
    </row>
    <row r="139" spans="4:17" x14ac:dyDescent="0.25">
      <c r="D139" s="8" t="s">
        <v>457</v>
      </c>
      <c r="E139" s="20">
        <v>27</v>
      </c>
      <c r="F139" s="20">
        <v>25</v>
      </c>
      <c r="G139" s="9">
        <v>0.92592592592592593</v>
      </c>
      <c r="H139" s="20">
        <v>21</v>
      </c>
      <c r="I139" s="9">
        <v>0.84</v>
      </c>
      <c r="J139" s="20">
        <v>0</v>
      </c>
      <c r="K139" s="9">
        <v>0</v>
      </c>
      <c r="L139" s="20">
        <v>2</v>
      </c>
      <c r="M139" s="9">
        <v>0.08</v>
      </c>
      <c r="N139" s="20">
        <v>0</v>
      </c>
      <c r="O139" s="9">
        <v>0</v>
      </c>
      <c r="P139" s="20">
        <v>0</v>
      </c>
      <c r="Q139" s="9">
        <v>0</v>
      </c>
    </row>
    <row r="140" spans="4:17" x14ac:dyDescent="0.25">
      <c r="D140" s="8" t="s">
        <v>585</v>
      </c>
      <c r="E140" s="20">
        <v>117</v>
      </c>
      <c r="F140" s="20">
        <v>111</v>
      </c>
      <c r="G140" s="9">
        <v>0.94871794871794868</v>
      </c>
      <c r="H140" s="20">
        <v>107</v>
      </c>
      <c r="I140" s="9">
        <v>0.963963963963964</v>
      </c>
      <c r="J140" s="20">
        <v>0</v>
      </c>
      <c r="K140" s="9">
        <v>0</v>
      </c>
      <c r="L140" s="20">
        <v>4</v>
      </c>
      <c r="M140" s="9">
        <v>3.6036036036036036E-2</v>
      </c>
      <c r="N140" s="20">
        <v>0</v>
      </c>
      <c r="O140" s="9">
        <v>0</v>
      </c>
      <c r="P140" s="20">
        <v>1</v>
      </c>
      <c r="Q140" s="9">
        <v>9.0090090090090089E-3</v>
      </c>
    </row>
    <row r="141" spans="4:17" x14ac:dyDescent="0.25">
      <c r="D141" s="8" t="s">
        <v>588</v>
      </c>
      <c r="E141" s="20">
        <v>25</v>
      </c>
      <c r="F141" s="20">
        <v>21</v>
      </c>
      <c r="G141" s="9">
        <v>0.84</v>
      </c>
      <c r="H141" s="20">
        <v>18</v>
      </c>
      <c r="I141" s="9">
        <v>0.8571428571428571</v>
      </c>
      <c r="J141" s="20">
        <v>0</v>
      </c>
      <c r="K141" s="9">
        <v>0</v>
      </c>
      <c r="L141" s="20">
        <v>0</v>
      </c>
      <c r="M141" s="9">
        <v>0</v>
      </c>
      <c r="N141" s="20">
        <v>1</v>
      </c>
      <c r="O141" s="9">
        <v>4.7619047619047616E-2</v>
      </c>
      <c r="P141" s="20">
        <v>0</v>
      </c>
      <c r="Q141" s="9">
        <v>0</v>
      </c>
    </row>
    <row r="142" spans="4:17" x14ac:dyDescent="0.25">
      <c r="D142" s="7" t="s">
        <v>454</v>
      </c>
      <c r="E142" s="20">
        <v>841</v>
      </c>
      <c r="F142" s="20">
        <v>801</v>
      </c>
      <c r="G142" s="9">
        <v>0.95243757431629017</v>
      </c>
      <c r="H142" s="20">
        <v>766</v>
      </c>
      <c r="I142" s="9">
        <v>0.95630461922596754</v>
      </c>
      <c r="J142" s="20">
        <v>0</v>
      </c>
      <c r="K142" s="9">
        <v>0</v>
      </c>
      <c r="L142" s="20">
        <v>27</v>
      </c>
      <c r="M142" s="9">
        <v>3.3707865168539325E-2</v>
      </c>
      <c r="N142" s="20">
        <v>1</v>
      </c>
      <c r="O142" s="9">
        <v>1.2484394506866417E-3</v>
      </c>
      <c r="P142" s="20">
        <v>2</v>
      </c>
      <c r="Q142" s="9">
        <v>2.4968789013732834E-3</v>
      </c>
    </row>
    <row r="143" spans="4:17" x14ac:dyDescent="0.25">
      <c r="D143" s="8" t="s">
        <v>559</v>
      </c>
      <c r="E143" s="20">
        <v>63</v>
      </c>
      <c r="F143" s="20">
        <v>59</v>
      </c>
      <c r="G143" s="9">
        <v>0.93650793650793651</v>
      </c>
      <c r="H143" s="20">
        <v>58</v>
      </c>
      <c r="I143" s="9">
        <v>0.98305084745762716</v>
      </c>
      <c r="J143" s="20">
        <v>0</v>
      </c>
      <c r="K143" s="9">
        <v>0</v>
      </c>
      <c r="L143" s="20">
        <v>2</v>
      </c>
      <c r="M143" s="9">
        <v>3.3898305084745763E-2</v>
      </c>
      <c r="N143" s="20">
        <v>0</v>
      </c>
      <c r="O143" s="9">
        <v>0</v>
      </c>
      <c r="P143" s="20">
        <v>0</v>
      </c>
      <c r="Q143" s="9">
        <v>0</v>
      </c>
    </row>
    <row r="144" spans="4:17" x14ac:dyDescent="0.25">
      <c r="D144" s="8" t="s">
        <v>560</v>
      </c>
      <c r="E144" s="20">
        <v>41</v>
      </c>
      <c r="F144" s="20">
        <v>39</v>
      </c>
      <c r="G144" s="9">
        <v>0.95121951219512191</v>
      </c>
      <c r="H144" s="20">
        <v>37</v>
      </c>
      <c r="I144" s="9">
        <v>0.94871794871794868</v>
      </c>
      <c r="J144" s="20">
        <v>0</v>
      </c>
      <c r="K144" s="9">
        <v>0</v>
      </c>
      <c r="L144" s="20">
        <v>1</v>
      </c>
      <c r="M144" s="9">
        <v>2.564102564102564E-2</v>
      </c>
      <c r="N144" s="20">
        <v>0</v>
      </c>
      <c r="O144" s="9">
        <v>0</v>
      </c>
      <c r="P144" s="20">
        <v>0</v>
      </c>
      <c r="Q144" s="9">
        <v>0</v>
      </c>
    </row>
    <row r="145" spans="4:17" x14ac:dyDescent="0.25">
      <c r="D145" s="8" t="s">
        <v>567</v>
      </c>
      <c r="E145" s="20">
        <v>76</v>
      </c>
      <c r="F145" s="20">
        <v>74</v>
      </c>
      <c r="G145" s="9">
        <v>0.97368421052631582</v>
      </c>
      <c r="H145" s="20">
        <v>71</v>
      </c>
      <c r="I145" s="9">
        <v>0.95945945945945943</v>
      </c>
      <c r="J145" s="20">
        <v>0</v>
      </c>
      <c r="K145" s="9">
        <v>0</v>
      </c>
      <c r="L145" s="20">
        <v>2</v>
      </c>
      <c r="M145" s="9">
        <v>2.7027027027027029E-2</v>
      </c>
      <c r="N145" s="20">
        <v>0</v>
      </c>
      <c r="O145" s="9">
        <v>0</v>
      </c>
      <c r="P145" s="20">
        <v>0</v>
      </c>
      <c r="Q145" s="9">
        <v>0</v>
      </c>
    </row>
    <row r="146" spans="4:17" x14ac:dyDescent="0.25">
      <c r="D146" s="8" t="s">
        <v>569</v>
      </c>
      <c r="E146" s="20">
        <v>52</v>
      </c>
      <c r="F146" s="20">
        <v>50</v>
      </c>
      <c r="G146" s="9">
        <v>0.96153846153846156</v>
      </c>
      <c r="H146" s="20">
        <v>49</v>
      </c>
      <c r="I146" s="9">
        <v>0.98</v>
      </c>
      <c r="J146" s="20">
        <v>0</v>
      </c>
      <c r="K146" s="9">
        <v>0</v>
      </c>
      <c r="L146" s="20">
        <v>2</v>
      </c>
      <c r="M146" s="9">
        <v>0.04</v>
      </c>
      <c r="N146" s="20">
        <v>0</v>
      </c>
      <c r="O146" s="9">
        <v>0</v>
      </c>
      <c r="P146" s="20">
        <v>0</v>
      </c>
      <c r="Q146" s="9">
        <v>0</v>
      </c>
    </row>
    <row r="147" spans="4:17" x14ac:dyDescent="0.25">
      <c r="D147" s="8" t="s">
        <v>570</v>
      </c>
      <c r="E147" s="20">
        <v>36</v>
      </c>
      <c r="F147" s="20">
        <v>36</v>
      </c>
      <c r="G147" s="9">
        <v>1</v>
      </c>
      <c r="H147" s="20">
        <v>36</v>
      </c>
      <c r="I147" s="9">
        <v>1</v>
      </c>
      <c r="J147" s="20">
        <v>0</v>
      </c>
      <c r="K147" s="9">
        <v>0</v>
      </c>
      <c r="L147" s="20">
        <v>0</v>
      </c>
      <c r="M147" s="9">
        <v>0</v>
      </c>
      <c r="N147" s="20">
        <v>0</v>
      </c>
      <c r="O147" s="9">
        <v>0</v>
      </c>
      <c r="P147" s="20">
        <v>0</v>
      </c>
      <c r="Q147" s="9">
        <v>0</v>
      </c>
    </row>
    <row r="148" spans="4:17" x14ac:dyDescent="0.25">
      <c r="D148" s="8" t="s">
        <v>455</v>
      </c>
      <c r="E148" s="20">
        <v>81</v>
      </c>
      <c r="F148" s="20">
        <v>77</v>
      </c>
      <c r="G148" s="9">
        <v>0.95061728395061729</v>
      </c>
      <c r="H148" s="20">
        <v>75</v>
      </c>
      <c r="I148" s="9">
        <v>0.97402597402597402</v>
      </c>
      <c r="J148" s="20">
        <v>0</v>
      </c>
      <c r="K148" s="9">
        <v>0</v>
      </c>
      <c r="L148" s="20">
        <v>2</v>
      </c>
      <c r="M148" s="9">
        <v>2.5974025974025976E-2</v>
      </c>
      <c r="N148" s="20">
        <v>0</v>
      </c>
      <c r="O148" s="9">
        <v>0</v>
      </c>
      <c r="P148" s="20">
        <v>0</v>
      </c>
      <c r="Q148" s="9">
        <v>0</v>
      </c>
    </row>
    <row r="149" spans="4:17" x14ac:dyDescent="0.25">
      <c r="D149" s="8" t="s">
        <v>575</v>
      </c>
      <c r="E149" s="20">
        <v>93</v>
      </c>
      <c r="F149" s="20">
        <v>88</v>
      </c>
      <c r="G149" s="9">
        <v>0.94623655913978499</v>
      </c>
      <c r="H149" s="20">
        <v>86</v>
      </c>
      <c r="I149" s="9">
        <v>0.97727272727272729</v>
      </c>
      <c r="J149" s="20">
        <v>0</v>
      </c>
      <c r="K149" s="9">
        <v>0</v>
      </c>
      <c r="L149" s="20">
        <v>3</v>
      </c>
      <c r="M149" s="9">
        <v>3.4090909090909088E-2</v>
      </c>
      <c r="N149" s="20">
        <v>1</v>
      </c>
      <c r="O149" s="9">
        <v>1.1363636363636364E-2</v>
      </c>
      <c r="P149" s="20">
        <v>0</v>
      </c>
      <c r="Q149" s="9">
        <v>0</v>
      </c>
    </row>
    <row r="150" spans="4:17" x14ac:dyDescent="0.25">
      <c r="D150" s="8" t="s">
        <v>580</v>
      </c>
      <c r="E150" s="20">
        <v>19</v>
      </c>
      <c r="F150" s="20">
        <v>18</v>
      </c>
      <c r="G150" s="9">
        <v>0.94736842105263153</v>
      </c>
      <c r="H150" s="20">
        <v>12</v>
      </c>
      <c r="I150" s="9">
        <v>0.66666666666666663</v>
      </c>
      <c r="J150" s="20">
        <v>0</v>
      </c>
      <c r="K150" s="9">
        <v>0</v>
      </c>
      <c r="L150" s="20">
        <v>0</v>
      </c>
      <c r="M150" s="9">
        <v>0</v>
      </c>
      <c r="N150" s="20">
        <v>0</v>
      </c>
      <c r="O150" s="9">
        <v>0</v>
      </c>
      <c r="P150" s="20">
        <v>1</v>
      </c>
      <c r="Q150" s="9">
        <v>5.5555555555555552E-2</v>
      </c>
    </row>
    <row r="151" spans="4:17" x14ac:dyDescent="0.25">
      <c r="D151" s="8" t="s">
        <v>583</v>
      </c>
      <c r="E151" s="20">
        <v>39</v>
      </c>
      <c r="F151" s="20">
        <v>35</v>
      </c>
      <c r="G151" s="9">
        <v>0.89743589743589747</v>
      </c>
      <c r="H151" s="20">
        <v>33</v>
      </c>
      <c r="I151" s="9">
        <v>0.94285714285714284</v>
      </c>
      <c r="J151" s="20">
        <v>0</v>
      </c>
      <c r="K151" s="9">
        <v>0</v>
      </c>
      <c r="L151" s="20">
        <v>3</v>
      </c>
      <c r="M151" s="9">
        <v>8.5714285714285715E-2</v>
      </c>
      <c r="N151" s="20">
        <v>0</v>
      </c>
      <c r="O151" s="9">
        <v>0</v>
      </c>
      <c r="P151" s="20">
        <v>1</v>
      </c>
      <c r="Q151" s="9">
        <v>2.8571428571428571E-2</v>
      </c>
    </row>
    <row r="152" spans="4:17" x14ac:dyDescent="0.25">
      <c r="D152" s="8" t="s">
        <v>584</v>
      </c>
      <c r="E152" s="20">
        <v>51</v>
      </c>
      <c r="F152" s="20">
        <v>49</v>
      </c>
      <c r="G152" s="9">
        <v>0.96078431372549022</v>
      </c>
      <c r="H152" s="20">
        <v>44</v>
      </c>
      <c r="I152" s="9">
        <v>0.89795918367346939</v>
      </c>
      <c r="J152" s="20">
        <v>0</v>
      </c>
      <c r="K152" s="9">
        <v>0</v>
      </c>
      <c r="L152" s="20">
        <v>1</v>
      </c>
      <c r="M152" s="9">
        <v>2.0408163265306121E-2</v>
      </c>
      <c r="N152" s="20">
        <v>0</v>
      </c>
      <c r="O152" s="9">
        <v>0</v>
      </c>
      <c r="P152" s="20">
        <v>0</v>
      </c>
      <c r="Q152" s="9">
        <v>0</v>
      </c>
    </row>
    <row r="153" spans="4:17" x14ac:dyDescent="0.25">
      <c r="D153" s="8" t="s">
        <v>589</v>
      </c>
      <c r="E153" s="20">
        <v>149</v>
      </c>
      <c r="F153" s="20">
        <v>146</v>
      </c>
      <c r="G153" s="9">
        <v>0.97986577181208057</v>
      </c>
      <c r="H153" s="20">
        <v>143</v>
      </c>
      <c r="I153" s="9">
        <v>0.97945205479452058</v>
      </c>
      <c r="J153" s="20">
        <v>0</v>
      </c>
      <c r="K153" s="9">
        <v>0</v>
      </c>
      <c r="L153" s="20">
        <v>3</v>
      </c>
      <c r="M153" s="9">
        <v>2.0547945205479451E-2</v>
      </c>
      <c r="N153" s="20">
        <v>0</v>
      </c>
      <c r="O153" s="9">
        <v>0</v>
      </c>
      <c r="P153" s="20">
        <v>0</v>
      </c>
      <c r="Q153" s="9">
        <v>0</v>
      </c>
    </row>
    <row r="154" spans="4:17" x14ac:dyDescent="0.25">
      <c r="D154" s="8" t="s">
        <v>590</v>
      </c>
      <c r="E154" s="20">
        <v>38</v>
      </c>
      <c r="F154" s="20">
        <v>37</v>
      </c>
      <c r="G154" s="9">
        <v>0.97368421052631582</v>
      </c>
      <c r="H154" s="20">
        <v>37</v>
      </c>
      <c r="I154" s="9">
        <v>1</v>
      </c>
      <c r="J154" s="20">
        <v>0</v>
      </c>
      <c r="K154" s="9">
        <v>0</v>
      </c>
      <c r="L154" s="20">
        <v>0</v>
      </c>
      <c r="M154" s="9">
        <v>0</v>
      </c>
      <c r="N154" s="20">
        <v>0</v>
      </c>
      <c r="O154" s="9">
        <v>0</v>
      </c>
      <c r="P154" s="20">
        <v>0</v>
      </c>
      <c r="Q154" s="9">
        <v>0</v>
      </c>
    </row>
    <row r="155" spans="4:17" x14ac:dyDescent="0.25">
      <c r="D155" s="8" t="s">
        <v>591</v>
      </c>
      <c r="E155" s="20">
        <v>14</v>
      </c>
      <c r="F155" s="20">
        <v>12</v>
      </c>
      <c r="G155" s="9">
        <v>0.8571428571428571</v>
      </c>
      <c r="H155" s="20">
        <v>11</v>
      </c>
      <c r="I155" s="9">
        <v>0.91666666666666663</v>
      </c>
      <c r="J155" s="20">
        <v>0</v>
      </c>
      <c r="K155" s="9">
        <v>0</v>
      </c>
      <c r="L155" s="20">
        <v>1</v>
      </c>
      <c r="M155" s="9">
        <v>8.3333333333333329E-2</v>
      </c>
      <c r="N155" s="20">
        <v>0</v>
      </c>
      <c r="O155" s="9">
        <v>0</v>
      </c>
      <c r="P155" s="20">
        <v>0</v>
      </c>
      <c r="Q155" s="9">
        <v>0</v>
      </c>
    </row>
    <row r="156" spans="4:17" x14ac:dyDescent="0.25">
      <c r="D156" s="8" t="s">
        <v>592</v>
      </c>
      <c r="E156" s="20">
        <v>24</v>
      </c>
      <c r="F156" s="20">
        <v>21</v>
      </c>
      <c r="G156" s="9">
        <v>0.875</v>
      </c>
      <c r="H156" s="20">
        <v>19</v>
      </c>
      <c r="I156" s="9">
        <v>0.90476190476190477</v>
      </c>
      <c r="J156" s="20">
        <v>0</v>
      </c>
      <c r="K156" s="9">
        <v>0</v>
      </c>
      <c r="L156" s="20">
        <v>2</v>
      </c>
      <c r="M156" s="9">
        <v>9.5238095238095233E-2</v>
      </c>
      <c r="N156" s="20">
        <v>0</v>
      </c>
      <c r="O156" s="9">
        <v>0</v>
      </c>
      <c r="P156" s="20">
        <v>0</v>
      </c>
      <c r="Q156" s="9">
        <v>0</v>
      </c>
    </row>
    <row r="157" spans="4:17" x14ac:dyDescent="0.25">
      <c r="D157" s="8" t="s">
        <v>594</v>
      </c>
      <c r="E157" s="20">
        <v>65</v>
      </c>
      <c r="F157" s="20">
        <v>60</v>
      </c>
      <c r="G157" s="9">
        <v>0.92307692307692313</v>
      </c>
      <c r="H157" s="20">
        <v>55</v>
      </c>
      <c r="I157" s="9">
        <v>0.91666666666666663</v>
      </c>
      <c r="J157" s="20">
        <v>0</v>
      </c>
      <c r="K157" s="9">
        <v>0</v>
      </c>
      <c r="L157" s="20">
        <v>5</v>
      </c>
      <c r="M157" s="9">
        <v>8.3333333333333329E-2</v>
      </c>
      <c r="N157" s="20">
        <v>0</v>
      </c>
      <c r="O157" s="9">
        <v>0</v>
      </c>
      <c r="P157" s="20">
        <v>0</v>
      </c>
      <c r="Q157" s="9">
        <v>0</v>
      </c>
    </row>
    <row r="158" spans="4:17" x14ac:dyDescent="0.25">
      <c r="D158" s="6" t="s">
        <v>405</v>
      </c>
      <c r="E158" s="20">
        <v>2120</v>
      </c>
      <c r="F158" s="20">
        <v>1861</v>
      </c>
      <c r="G158" s="9">
        <v>0.87783018867924534</v>
      </c>
      <c r="H158" s="20">
        <v>1624</v>
      </c>
      <c r="I158" s="9">
        <v>0.87264911337990325</v>
      </c>
      <c r="J158" s="20">
        <v>0</v>
      </c>
      <c r="K158" s="9">
        <v>0</v>
      </c>
      <c r="L158" s="20">
        <v>126</v>
      </c>
      <c r="M158" s="9">
        <v>6.7705534658785593E-2</v>
      </c>
      <c r="N158" s="20">
        <v>62</v>
      </c>
      <c r="O158" s="9">
        <v>3.3315421816227833E-2</v>
      </c>
      <c r="P158" s="20">
        <v>15</v>
      </c>
      <c r="Q158" s="9">
        <v>8.0601826974744765E-3</v>
      </c>
    </row>
    <row r="159" spans="4:17" x14ac:dyDescent="0.25">
      <c r="D159" s="7" t="s">
        <v>406</v>
      </c>
      <c r="E159" s="20">
        <v>435</v>
      </c>
      <c r="F159" s="20">
        <v>384</v>
      </c>
      <c r="G159" s="9">
        <v>0.88275862068965516</v>
      </c>
      <c r="H159" s="20">
        <v>344</v>
      </c>
      <c r="I159" s="9">
        <v>0.89583333333333337</v>
      </c>
      <c r="J159" s="20">
        <v>0</v>
      </c>
      <c r="K159" s="9">
        <v>0</v>
      </c>
      <c r="L159" s="20">
        <v>23</v>
      </c>
      <c r="M159" s="9">
        <v>5.9895833333333336E-2</v>
      </c>
      <c r="N159" s="20">
        <v>12</v>
      </c>
      <c r="O159" s="9">
        <v>3.125E-2</v>
      </c>
      <c r="P159" s="20">
        <v>2</v>
      </c>
      <c r="Q159" s="9">
        <v>5.208333333333333E-3</v>
      </c>
    </row>
    <row r="160" spans="4:17" x14ac:dyDescent="0.25">
      <c r="D160" s="8" t="s">
        <v>407</v>
      </c>
      <c r="E160" s="20">
        <v>26</v>
      </c>
      <c r="F160" s="20">
        <v>20</v>
      </c>
      <c r="G160" s="9">
        <v>0.76923076923076927</v>
      </c>
      <c r="H160" s="20">
        <v>16</v>
      </c>
      <c r="I160" s="9">
        <v>0.8</v>
      </c>
      <c r="J160" s="20">
        <v>0</v>
      </c>
      <c r="K160" s="9">
        <v>0</v>
      </c>
      <c r="L160" s="20">
        <v>0</v>
      </c>
      <c r="M160" s="9">
        <v>0</v>
      </c>
      <c r="N160" s="20">
        <v>3</v>
      </c>
      <c r="O160" s="9">
        <v>0.15</v>
      </c>
      <c r="P160" s="20">
        <v>1</v>
      </c>
      <c r="Q160" s="9">
        <v>0.05</v>
      </c>
    </row>
    <row r="161" spans="4:17" x14ac:dyDescent="0.25">
      <c r="D161" s="8" t="s">
        <v>408</v>
      </c>
      <c r="E161" s="20">
        <v>56</v>
      </c>
      <c r="F161" s="20">
        <v>47</v>
      </c>
      <c r="G161" s="9">
        <v>0.8392857142857143</v>
      </c>
      <c r="H161" s="20">
        <v>43</v>
      </c>
      <c r="I161" s="9">
        <v>0.91489361702127658</v>
      </c>
      <c r="J161" s="20">
        <v>0</v>
      </c>
      <c r="K161" s="9">
        <v>0</v>
      </c>
      <c r="L161" s="20">
        <v>7</v>
      </c>
      <c r="M161" s="9">
        <v>0.14893617021276595</v>
      </c>
      <c r="N161" s="20">
        <v>0</v>
      </c>
      <c r="O161" s="9">
        <v>0</v>
      </c>
      <c r="P161" s="20">
        <v>0</v>
      </c>
      <c r="Q161" s="9">
        <v>0</v>
      </c>
    </row>
    <row r="162" spans="4:17" x14ac:dyDescent="0.25">
      <c r="D162" s="8" t="s">
        <v>409</v>
      </c>
      <c r="E162" s="20">
        <v>205</v>
      </c>
      <c r="F162" s="20">
        <v>180</v>
      </c>
      <c r="G162" s="9">
        <v>0.87804878048780488</v>
      </c>
      <c r="H162" s="20">
        <v>162</v>
      </c>
      <c r="I162" s="9">
        <v>0.9</v>
      </c>
      <c r="J162" s="20">
        <v>0</v>
      </c>
      <c r="K162" s="9">
        <v>0</v>
      </c>
      <c r="L162" s="20">
        <v>14</v>
      </c>
      <c r="M162" s="9">
        <v>7.7777777777777779E-2</v>
      </c>
      <c r="N162" s="20">
        <v>6</v>
      </c>
      <c r="O162" s="9">
        <v>3.3333333333333333E-2</v>
      </c>
      <c r="P162" s="20">
        <v>0</v>
      </c>
      <c r="Q162" s="9">
        <v>0</v>
      </c>
    </row>
    <row r="163" spans="4:17" x14ac:dyDescent="0.25">
      <c r="D163" s="8" t="s">
        <v>410</v>
      </c>
      <c r="E163" s="20">
        <v>17</v>
      </c>
      <c r="F163" s="20">
        <v>16</v>
      </c>
      <c r="G163" s="9">
        <v>0.94117647058823528</v>
      </c>
      <c r="H163" s="20">
        <v>13</v>
      </c>
      <c r="I163" s="9">
        <v>0.8125</v>
      </c>
      <c r="J163" s="20">
        <v>0</v>
      </c>
      <c r="K163" s="9">
        <v>0</v>
      </c>
      <c r="L163" s="20">
        <v>0</v>
      </c>
      <c r="M163" s="9">
        <v>0</v>
      </c>
      <c r="N163" s="20">
        <v>1</v>
      </c>
      <c r="O163" s="9">
        <v>6.25E-2</v>
      </c>
      <c r="P163" s="20">
        <v>0</v>
      </c>
      <c r="Q163" s="9">
        <v>0</v>
      </c>
    </row>
    <row r="164" spans="4:17" x14ac:dyDescent="0.25">
      <c r="D164" s="8" t="s">
        <v>411</v>
      </c>
      <c r="E164" s="20">
        <v>91</v>
      </c>
      <c r="F164" s="20">
        <v>85</v>
      </c>
      <c r="G164" s="9">
        <v>0.93406593406593408</v>
      </c>
      <c r="H164" s="20">
        <v>79</v>
      </c>
      <c r="I164" s="9">
        <v>0.92941176470588238</v>
      </c>
      <c r="J164" s="20">
        <v>0</v>
      </c>
      <c r="K164" s="9">
        <v>0</v>
      </c>
      <c r="L164" s="20">
        <v>2</v>
      </c>
      <c r="M164" s="9">
        <v>2.3529411764705882E-2</v>
      </c>
      <c r="N164" s="20">
        <v>0</v>
      </c>
      <c r="O164" s="9">
        <v>0</v>
      </c>
      <c r="P164" s="20">
        <v>1</v>
      </c>
      <c r="Q164" s="9">
        <v>1.1764705882352941E-2</v>
      </c>
    </row>
    <row r="165" spans="4:17" x14ac:dyDescent="0.25">
      <c r="D165" s="8" t="s">
        <v>412</v>
      </c>
      <c r="E165" s="20">
        <v>28</v>
      </c>
      <c r="F165" s="20">
        <v>26</v>
      </c>
      <c r="G165" s="9">
        <v>0.9285714285714286</v>
      </c>
      <c r="H165" s="20">
        <v>23</v>
      </c>
      <c r="I165" s="9">
        <v>0.88461538461538458</v>
      </c>
      <c r="J165" s="20">
        <v>0</v>
      </c>
      <c r="K165" s="9">
        <v>0</v>
      </c>
      <c r="L165" s="20">
        <v>0</v>
      </c>
      <c r="M165" s="9">
        <v>0</v>
      </c>
      <c r="N165" s="20">
        <v>2</v>
      </c>
      <c r="O165" s="9">
        <v>7.6923076923076927E-2</v>
      </c>
      <c r="P165" s="20">
        <v>0</v>
      </c>
      <c r="Q165" s="9">
        <v>0</v>
      </c>
    </row>
    <row r="166" spans="4:17" x14ac:dyDescent="0.25">
      <c r="D166" s="8" t="s">
        <v>620</v>
      </c>
      <c r="E166" s="20">
        <v>12</v>
      </c>
      <c r="F166" s="20">
        <v>10</v>
      </c>
      <c r="G166" s="9">
        <v>0.83333333333333337</v>
      </c>
      <c r="H166" s="20">
        <v>8</v>
      </c>
      <c r="I166" s="9">
        <v>0.8</v>
      </c>
      <c r="J166" s="20">
        <v>0</v>
      </c>
      <c r="K166" s="9">
        <v>0</v>
      </c>
      <c r="L166" s="20">
        <v>0</v>
      </c>
      <c r="M166" s="9">
        <v>0</v>
      </c>
      <c r="N166" s="20">
        <v>0</v>
      </c>
      <c r="O166" s="9">
        <v>0</v>
      </c>
      <c r="P166" s="20">
        <v>0</v>
      </c>
      <c r="Q166" s="9">
        <v>0</v>
      </c>
    </row>
    <row r="167" spans="4:17" x14ac:dyDescent="0.25">
      <c r="D167" s="7" t="s">
        <v>461</v>
      </c>
      <c r="E167" s="20">
        <v>131</v>
      </c>
      <c r="F167" s="20">
        <v>111</v>
      </c>
      <c r="G167" s="9">
        <v>0.84732824427480913</v>
      </c>
      <c r="H167" s="20">
        <v>92</v>
      </c>
      <c r="I167" s="9">
        <v>0.8288288288288288</v>
      </c>
      <c r="J167" s="20">
        <v>0</v>
      </c>
      <c r="K167" s="9">
        <v>0</v>
      </c>
      <c r="L167" s="20">
        <v>10</v>
      </c>
      <c r="M167" s="9">
        <v>9.0090090090090086E-2</v>
      </c>
      <c r="N167" s="20">
        <v>8</v>
      </c>
      <c r="O167" s="9">
        <v>7.2072072072072071E-2</v>
      </c>
      <c r="P167" s="20">
        <v>1</v>
      </c>
      <c r="Q167" s="9">
        <v>9.0090090090090089E-3</v>
      </c>
    </row>
    <row r="168" spans="4:17" x14ac:dyDescent="0.25">
      <c r="D168" s="8" t="s">
        <v>614</v>
      </c>
      <c r="E168" s="20">
        <v>30</v>
      </c>
      <c r="F168" s="20">
        <v>28</v>
      </c>
      <c r="G168" s="9">
        <v>0.93333333333333335</v>
      </c>
      <c r="H168" s="20">
        <v>23</v>
      </c>
      <c r="I168" s="9">
        <v>0.8214285714285714</v>
      </c>
      <c r="J168" s="20">
        <v>0</v>
      </c>
      <c r="K168" s="9">
        <v>0</v>
      </c>
      <c r="L168" s="20">
        <v>1</v>
      </c>
      <c r="M168" s="9">
        <v>3.5714285714285712E-2</v>
      </c>
      <c r="N168" s="20">
        <v>1</v>
      </c>
      <c r="O168" s="9">
        <v>3.5714285714285712E-2</v>
      </c>
      <c r="P168" s="20">
        <v>0</v>
      </c>
      <c r="Q168" s="9">
        <v>0</v>
      </c>
    </row>
    <row r="169" spans="4:17" x14ac:dyDescent="0.25">
      <c r="D169" s="8" t="s">
        <v>721</v>
      </c>
      <c r="E169" s="20">
        <v>72</v>
      </c>
      <c r="F169" s="20">
        <v>58</v>
      </c>
      <c r="G169" s="9">
        <v>0.80555555555555558</v>
      </c>
      <c r="H169" s="20">
        <v>48</v>
      </c>
      <c r="I169" s="9">
        <v>0.82758620689655171</v>
      </c>
      <c r="J169" s="20">
        <v>0</v>
      </c>
      <c r="K169" s="9">
        <v>0</v>
      </c>
      <c r="L169" s="20">
        <v>8</v>
      </c>
      <c r="M169" s="9">
        <v>0.13793103448275862</v>
      </c>
      <c r="N169" s="20">
        <v>5</v>
      </c>
      <c r="O169" s="9">
        <v>8.6206896551724144E-2</v>
      </c>
      <c r="P169" s="20">
        <v>0</v>
      </c>
      <c r="Q169" s="9">
        <v>0</v>
      </c>
    </row>
    <row r="170" spans="4:17" x14ac:dyDescent="0.25">
      <c r="D170" s="8" t="s">
        <v>462</v>
      </c>
      <c r="E170" s="20">
        <v>29</v>
      </c>
      <c r="F170" s="20">
        <v>25</v>
      </c>
      <c r="G170" s="9">
        <v>0.86206896551724133</v>
      </c>
      <c r="H170" s="20">
        <v>21</v>
      </c>
      <c r="I170" s="9">
        <v>0.84</v>
      </c>
      <c r="J170" s="20">
        <v>0</v>
      </c>
      <c r="K170" s="9">
        <v>0</v>
      </c>
      <c r="L170" s="20">
        <v>1</v>
      </c>
      <c r="M170" s="9">
        <v>0.04</v>
      </c>
      <c r="N170" s="20">
        <v>2</v>
      </c>
      <c r="O170" s="9">
        <v>0.08</v>
      </c>
      <c r="P170" s="20">
        <v>1</v>
      </c>
      <c r="Q170" s="9">
        <v>0.04</v>
      </c>
    </row>
    <row r="171" spans="4:17" x14ac:dyDescent="0.25">
      <c r="D171" s="7" t="s">
        <v>465</v>
      </c>
      <c r="E171" s="20">
        <v>202</v>
      </c>
      <c r="F171" s="20">
        <v>182</v>
      </c>
      <c r="G171" s="9">
        <v>0.90099009900990101</v>
      </c>
      <c r="H171" s="20">
        <v>159</v>
      </c>
      <c r="I171" s="9">
        <v>0.87362637362637363</v>
      </c>
      <c r="J171" s="20">
        <v>0</v>
      </c>
      <c r="K171" s="9">
        <v>0</v>
      </c>
      <c r="L171" s="20">
        <v>6</v>
      </c>
      <c r="M171" s="9">
        <v>3.2967032967032968E-2</v>
      </c>
      <c r="N171" s="20">
        <v>6</v>
      </c>
      <c r="O171" s="9">
        <v>3.2967032967032968E-2</v>
      </c>
      <c r="P171" s="20">
        <v>2</v>
      </c>
      <c r="Q171" s="9">
        <v>1.098901098901099E-2</v>
      </c>
    </row>
    <row r="172" spans="4:17" x14ac:dyDescent="0.25">
      <c r="D172" s="8" t="s">
        <v>596</v>
      </c>
      <c r="E172" s="20">
        <v>30</v>
      </c>
      <c r="F172" s="20">
        <v>24</v>
      </c>
      <c r="G172" s="9">
        <v>0.8</v>
      </c>
      <c r="H172" s="20">
        <v>23</v>
      </c>
      <c r="I172" s="9">
        <v>0.95833333333333337</v>
      </c>
      <c r="J172" s="20">
        <v>0</v>
      </c>
      <c r="K172" s="9">
        <v>0</v>
      </c>
      <c r="L172" s="20">
        <v>1</v>
      </c>
      <c r="M172" s="9">
        <v>4.1666666666666664E-2</v>
      </c>
      <c r="N172" s="20">
        <v>3</v>
      </c>
      <c r="O172" s="9">
        <v>0.125</v>
      </c>
      <c r="P172" s="20">
        <v>0</v>
      </c>
      <c r="Q172" s="9">
        <v>0</v>
      </c>
    </row>
    <row r="173" spans="4:17" x14ac:dyDescent="0.25">
      <c r="D173" s="8" t="s">
        <v>598</v>
      </c>
      <c r="E173" s="20">
        <v>48</v>
      </c>
      <c r="F173" s="20">
        <v>37</v>
      </c>
      <c r="G173" s="9">
        <v>0.77083333333333337</v>
      </c>
      <c r="H173" s="20">
        <v>32</v>
      </c>
      <c r="I173" s="9">
        <v>0.86486486486486491</v>
      </c>
      <c r="J173" s="20">
        <v>0</v>
      </c>
      <c r="K173" s="9">
        <v>0</v>
      </c>
      <c r="L173" s="20">
        <v>4</v>
      </c>
      <c r="M173" s="9">
        <v>0.10810810810810811</v>
      </c>
      <c r="N173" s="20">
        <v>3</v>
      </c>
      <c r="O173" s="9">
        <v>8.1081081081081086E-2</v>
      </c>
      <c r="P173" s="20">
        <v>1</v>
      </c>
      <c r="Q173" s="9">
        <v>2.7027027027027029E-2</v>
      </c>
    </row>
    <row r="174" spans="4:17" x14ac:dyDescent="0.25">
      <c r="D174" s="8" t="s">
        <v>608</v>
      </c>
      <c r="E174" s="20">
        <v>88</v>
      </c>
      <c r="F174" s="20">
        <v>86</v>
      </c>
      <c r="G174" s="9">
        <v>0.97727272727272729</v>
      </c>
      <c r="H174" s="20">
        <v>76</v>
      </c>
      <c r="I174" s="9">
        <v>0.88372093023255816</v>
      </c>
      <c r="J174" s="20">
        <v>0</v>
      </c>
      <c r="K174" s="9">
        <v>0</v>
      </c>
      <c r="L174" s="20">
        <v>0</v>
      </c>
      <c r="M174" s="9">
        <v>0</v>
      </c>
      <c r="N174" s="20">
        <v>0</v>
      </c>
      <c r="O174" s="9">
        <v>0</v>
      </c>
      <c r="P174" s="20">
        <v>1</v>
      </c>
      <c r="Q174" s="9">
        <v>1.1627906976744186E-2</v>
      </c>
    </row>
    <row r="175" spans="4:17" x14ac:dyDescent="0.25">
      <c r="D175" s="8" t="s">
        <v>466</v>
      </c>
      <c r="E175" s="20">
        <v>36</v>
      </c>
      <c r="F175" s="20">
        <v>35</v>
      </c>
      <c r="G175" s="9">
        <v>0.97222222222222221</v>
      </c>
      <c r="H175" s="20">
        <v>28</v>
      </c>
      <c r="I175" s="9">
        <v>0.8</v>
      </c>
      <c r="J175" s="20">
        <v>0</v>
      </c>
      <c r="K175" s="9">
        <v>0</v>
      </c>
      <c r="L175" s="20">
        <v>1</v>
      </c>
      <c r="M175" s="9">
        <v>2.8571428571428571E-2</v>
      </c>
      <c r="N175" s="20">
        <v>0</v>
      </c>
      <c r="O175" s="9">
        <v>0</v>
      </c>
      <c r="P175" s="20">
        <v>0</v>
      </c>
      <c r="Q175" s="9">
        <v>0</v>
      </c>
    </row>
    <row r="176" spans="4:17" x14ac:dyDescent="0.25">
      <c r="D176" s="7" t="s">
        <v>468</v>
      </c>
      <c r="E176" s="20">
        <v>192</v>
      </c>
      <c r="F176" s="20">
        <v>167</v>
      </c>
      <c r="G176" s="9">
        <v>0.86979166666666663</v>
      </c>
      <c r="H176" s="20">
        <v>139</v>
      </c>
      <c r="I176" s="9">
        <v>0.83233532934131738</v>
      </c>
      <c r="J176" s="20">
        <v>0</v>
      </c>
      <c r="K176" s="9">
        <v>0</v>
      </c>
      <c r="L176" s="20">
        <v>14</v>
      </c>
      <c r="M176" s="9">
        <v>8.3832335329341312E-2</v>
      </c>
      <c r="N176" s="20">
        <v>5</v>
      </c>
      <c r="O176" s="9">
        <v>2.9940119760479042E-2</v>
      </c>
      <c r="P176" s="20">
        <v>3</v>
      </c>
      <c r="Q176" s="9">
        <v>1.7964071856287425E-2</v>
      </c>
    </row>
    <row r="177" spans="4:17" x14ac:dyDescent="0.25">
      <c r="D177" s="8" t="s">
        <v>597</v>
      </c>
      <c r="E177" s="20">
        <v>15</v>
      </c>
      <c r="F177" s="20">
        <v>15</v>
      </c>
      <c r="G177" s="9">
        <v>1</v>
      </c>
      <c r="H177" s="20">
        <v>11</v>
      </c>
      <c r="I177" s="9">
        <v>0.73333333333333328</v>
      </c>
      <c r="J177" s="20">
        <v>0</v>
      </c>
      <c r="K177" s="9">
        <v>0</v>
      </c>
      <c r="L177" s="20">
        <v>0</v>
      </c>
      <c r="M177" s="9">
        <v>0</v>
      </c>
      <c r="N177" s="20">
        <v>0</v>
      </c>
      <c r="O177" s="9">
        <v>0</v>
      </c>
      <c r="P177" s="20">
        <v>0</v>
      </c>
      <c r="Q177" s="9">
        <v>0</v>
      </c>
    </row>
    <row r="178" spans="4:17" x14ac:dyDescent="0.25">
      <c r="D178" s="8" t="s">
        <v>602</v>
      </c>
      <c r="E178" s="20">
        <v>1</v>
      </c>
      <c r="F178" s="20">
        <v>0</v>
      </c>
      <c r="G178" s="9">
        <v>0</v>
      </c>
      <c r="H178" s="20">
        <v>0</v>
      </c>
      <c r="I178" s="9">
        <v>0</v>
      </c>
      <c r="J178" s="20">
        <v>0</v>
      </c>
      <c r="K178" s="9">
        <v>0</v>
      </c>
      <c r="L178" s="20">
        <v>0</v>
      </c>
      <c r="M178" s="9">
        <v>0</v>
      </c>
      <c r="N178" s="20">
        <v>0</v>
      </c>
      <c r="O178" s="9">
        <v>0</v>
      </c>
      <c r="P178" s="20">
        <v>0</v>
      </c>
      <c r="Q178" s="9">
        <v>0</v>
      </c>
    </row>
    <row r="179" spans="4:17" x14ac:dyDescent="0.25">
      <c r="D179" s="8" t="s">
        <v>613</v>
      </c>
      <c r="E179" s="20">
        <v>59</v>
      </c>
      <c r="F179" s="20">
        <v>50</v>
      </c>
      <c r="G179" s="9">
        <v>0.84745762711864403</v>
      </c>
      <c r="H179" s="20">
        <v>42</v>
      </c>
      <c r="I179" s="9">
        <v>0.84</v>
      </c>
      <c r="J179" s="20">
        <v>0</v>
      </c>
      <c r="K179" s="9">
        <v>0</v>
      </c>
      <c r="L179" s="20">
        <v>6</v>
      </c>
      <c r="M179" s="9">
        <v>0.12</v>
      </c>
      <c r="N179" s="20">
        <v>0</v>
      </c>
      <c r="O179" s="9">
        <v>0</v>
      </c>
      <c r="P179" s="20">
        <v>2</v>
      </c>
      <c r="Q179" s="9">
        <v>0.04</v>
      </c>
    </row>
    <row r="180" spans="4:17" x14ac:dyDescent="0.25">
      <c r="D180" s="8" t="s">
        <v>615</v>
      </c>
      <c r="E180" s="20">
        <v>87</v>
      </c>
      <c r="F180" s="20">
        <v>77</v>
      </c>
      <c r="G180" s="9">
        <v>0.88505747126436785</v>
      </c>
      <c r="H180" s="20">
        <v>67</v>
      </c>
      <c r="I180" s="9">
        <v>0.87012987012987009</v>
      </c>
      <c r="J180" s="20">
        <v>0</v>
      </c>
      <c r="K180" s="9">
        <v>0</v>
      </c>
      <c r="L180" s="20">
        <v>6</v>
      </c>
      <c r="M180" s="9">
        <v>7.792207792207792E-2</v>
      </c>
      <c r="N180" s="20">
        <v>3</v>
      </c>
      <c r="O180" s="9">
        <v>3.896103896103896E-2</v>
      </c>
      <c r="P180" s="20">
        <v>0</v>
      </c>
      <c r="Q180" s="9">
        <v>0</v>
      </c>
    </row>
    <row r="181" spans="4:17" x14ac:dyDescent="0.25">
      <c r="D181" s="8" t="s">
        <v>469</v>
      </c>
      <c r="E181" s="20">
        <v>12</v>
      </c>
      <c r="F181" s="20">
        <v>10</v>
      </c>
      <c r="G181" s="9">
        <v>0.83333333333333337</v>
      </c>
      <c r="H181" s="20">
        <v>8</v>
      </c>
      <c r="I181" s="9">
        <v>0.8</v>
      </c>
      <c r="J181" s="20">
        <v>0</v>
      </c>
      <c r="K181" s="9">
        <v>0</v>
      </c>
      <c r="L181" s="20">
        <v>1</v>
      </c>
      <c r="M181" s="9">
        <v>0.1</v>
      </c>
      <c r="N181" s="20">
        <v>1</v>
      </c>
      <c r="O181" s="9">
        <v>0.1</v>
      </c>
      <c r="P181" s="20">
        <v>0</v>
      </c>
      <c r="Q181" s="9">
        <v>0</v>
      </c>
    </row>
    <row r="182" spans="4:17" x14ac:dyDescent="0.25">
      <c r="D182" s="8" t="s">
        <v>471</v>
      </c>
      <c r="E182" s="20">
        <v>18</v>
      </c>
      <c r="F182" s="20">
        <v>15</v>
      </c>
      <c r="G182" s="9">
        <v>0.83333333333333337</v>
      </c>
      <c r="H182" s="20">
        <v>11</v>
      </c>
      <c r="I182" s="9">
        <v>0.73333333333333328</v>
      </c>
      <c r="J182" s="20">
        <v>0</v>
      </c>
      <c r="K182" s="9">
        <v>0</v>
      </c>
      <c r="L182" s="20">
        <v>1</v>
      </c>
      <c r="M182" s="9">
        <v>6.6666666666666666E-2</v>
      </c>
      <c r="N182" s="20">
        <v>1</v>
      </c>
      <c r="O182" s="9">
        <v>6.6666666666666666E-2</v>
      </c>
      <c r="P182" s="20">
        <v>1</v>
      </c>
      <c r="Q182" s="9">
        <v>6.6666666666666666E-2</v>
      </c>
    </row>
    <row r="183" spans="4:17" x14ac:dyDescent="0.25">
      <c r="D183" s="7" t="s">
        <v>459</v>
      </c>
      <c r="E183" s="20">
        <v>292</v>
      </c>
      <c r="F183" s="20">
        <v>262</v>
      </c>
      <c r="G183" s="9">
        <v>0.89726027397260277</v>
      </c>
      <c r="H183" s="20">
        <v>238</v>
      </c>
      <c r="I183" s="9">
        <v>0.90839694656488545</v>
      </c>
      <c r="J183" s="20">
        <v>0</v>
      </c>
      <c r="K183" s="9">
        <v>0</v>
      </c>
      <c r="L183" s="20">
        <v>10</v>
      </c>
      <c r="M183" s="9">
        <v>3.8167938931297711E-2</v>
      </c>
      <c r="N183" s="20">
        <v>10</v>
      </c>
      <c r="O183" s="9">
        <v>3.8167938931297711E-2</v>
      </c>
      <c r="P183" s="20">
        <v>2</v>
      </c>
      <c r="Q183" s="9">
        <v>7.6335877862595417E-3</v>
      </c>
    </row>
    <row r="184" spans="4:17" x14ac:dyDescent="0.25">
      <c r="D184" s="8" t="s">
        <v>460</v>
      </c>
      <c r="E184" s="20">
        <v>42</v>
      </c>
      <c r="F184" s="20">
        <v>37</v>
      </c>
      <c r="G184" s="9">
        <v>0.88095238095238093</v>
      </c>
      <c r="H184" s="20">
        <v>35</v>
      </c>
      <c r="I184" s="9">
        <v>0.94594594594594594</v>
      </c>
      <c r="J184" s="20">
        <v>0</v>
      </c>
      <c r="K184" s="9">
        <v>0</v>
      </c>
      <c r="L184" s="20">
        <v>0</v>
      </c>
      <c r="M184" s="9">
        <v>0</v>
      </c>
      <c r="N184" s="20">
        <v>3</v>
      </c>
      <c r="O184" s="9">
        <v>8.1081081081081086E-2</v>
      </c>
      <c r="P184" s="20">
        <v>0</v>
      </c>
      <c r="Q184" s="9">
        <v>0</v>
      </c>
    </row>
    <row r="185" spans="4:17" x14ac:dyDescent="0.25">
      <c r="D185" s="8" t="s">
        <v>605</v>
      </c>
      <c r="E185" s="20">
        <v>8</v>
      </c>
      <c r="F185" s="20">
        <v>8</v>
      </c>
      <c r="G185" s="9">
        <v>1</v>
      </c>
      <c r="H185" s="20">
        <v>4</v>
      </c>
      <c r="I185" s="9">
        <v>0.5</v>
      </c>
      <c r="J185" s="20">
        <v>0</v>
      </c>
      <c r="K185" s="9">
        <v>0</v>
      </c>
      <c r="L185" s="20">
        <v>0</v>
      </c>
      <c r="M185" s="9">
        <v>0</v>
      </c>
      <c r="N185" s="20">
        <v>0</v>
      </c>
      <c r="O185" s="9">
        <v>0</v>
      </c>
      <c r="P185" s="20">
        <v>0</v>
      </c>
      <c r="Q185" s="9">
        <v>0</v>
      </c>
    </row>
    <row r="186" spans="4:17" x14ac:dyDescent="0.25">
      <c r="D186" s="8" t="s">
        <v>610</v>
      </c>
      <c r="E186" s="20">
        <v>55</v>
      </c>
      <c r="F186" s="20">
        <v>51</v>
      </c>
      <c r="G186" s="9">
        <v>0.92727272727272725</v>
      </c>
      <c r="H186" s="20">
        <v>49</v>
      </c>
      <c r="I186" s="9">
        <v>0.96078431372549022</v>
      </c>
      <c r="J186" s="20">
        <v>0</v>
      </c>
      <c r="K186" s="9">
        <v>0</v>
      </c>
      <c r="L186" s="20">
        <v>3</v>
      </c>
      <c r="M186" s="9">
        <v>5.8823529411764705E-2</v>
      </c>
      <c r="N186" s="20">
        <v>0</v>
      </c>
      <c r="O186" s="9">
        <v>0</v>
      </c>
      <c r="P186" s="20">
        <v>0</v>
      </c>
      <c r="Q186" s="9">
        <v>0</v>
      </c>
    </row>
    <row r="187" spans="4:17" x14ac:dyDescent="0.25">
      <c r="D187" s="8" t="s">
        <v>616</v>
      </c>
      <c r="E187" s="20">
        <v>101</v>
      </c>
      <c r="F187" s="20">
        <v>90</v>
      </c>
      <c r="G187" s="9">
        <v>0.8910891089108911</v>
      </c>
      <c r="H187" s="20">
        <v>85</v>
      </c>
      <c r="I187" s="9">
        <v>0.94444444444444442</v>
      </c>
      <c r="J187" s="20">
        <v>0</v>
      </c>
      <c r="K187" s="9">
        <v>0</v>
      </c>
      <c r="L187" s="20">
        <v>3</v>
      </c>
      <c r="M187" s="9">
        <v>3.3333333333333333E-2</v>
      </c>
      <c r="N187" s="20">
        <v>3</v>
      </c>
      <c r="O187" s="9">
        <v>3.3333333333333333E-2</v>
      </c>
      <c r="P187" s="20">
        <v>0</v>
      </c>
      <c r="Q187" s="9">
        <v>0</v>
      </c>
    </row>
    <row r="188" spans="4:17" x14ac:dyDescent="0.25">
      <c r="D188" s="8" t="s">
        <v>621</v>
      </c>
      <c r="E188" s="20">
        <v>5</v>
      </c>
      <c r="F188" s="20">
        <v>4</v>
      </c>
      <c r="G188" s="9">
        <v>0.8</v>
      </c>
      <c r="H188" s="20">
        <v>4</v>
      </c>
      <c r="I188" s="9">
        <v>1</v>
      </c>
      <c r="J188" s="20">
        <v>0</v>
      </c>
      <c r="K188" s="9">
        <v>0</v>
      </c>
      <c r="L188" s="20">
        <v>1</v>
      </c>
      <c r="M188" s="9">
        <v>0.25</v>
      </c>
      <c r="N188" s="20">
        <v>0</v>
      </c>
      <c r="O188" s="9">
        <v>0</v>
      </c>
      <c r="P188" s="20">
        <v>0</v>
      </c>
      <c r="Q188" s="9">
        <v>0</v>
      </c>
    </row>
    <row r="189" spans="4:17" x14ac:dyDescent="0.25">
      <c r="D189" s="8" t="s">
        <v>624</v>
      </c>
      <c r="E189" s="20">
        <v>81</v>
      </c>
      <c r="F189" s="20">
        <v>72</v>
      </c>
      <c r="G189" s="9">
        <v>0.88888888888888884</v>
      </c>
      <c r="H189" s="20">
        <v>61</v>
      </c>
      <c r="I189" s="9">
        <v>0.84722222222222221</v>
      </c>
      <c r="J189" s="20">
        <v>0</v>
      </c>
      <c r="K189" s="9">
        <v>0</v>
      </c>
      <c r="L189" s="20">
        <v>3</v>
      </c>
      <c r="M189" s="9">
        <v>4.1666666666666664E-2</v>
      </c>
      <c r="N189" s="20">
        <v>4</v>
      </c>
      <c r="O189" s="9">
        <v>5.5555555555555552E-2</v>
      </c>
      <c r="P189" s="20">
        <v>2</v>
      </c>
      <c r="Q189" s="9">
        <v>2.7777777777777776E-2</v>
      </c>
    </row>
    <row r="190" spans="4:17" x14ac:dyDescent="0.25">
      <c r="D190" s="7" t="s">
        <v>458</v>
      </c>
      <c r="E190" s="20">
        <v>145</v>
      </c>
      <c r="F190" s="20">
        <v>127</v>
      </c>
      <c r="G190" s="9">
        <v>0.87586206896551722</v>
      </c>
      <c r="H190" s="20">
        <v>103</v>
      </c>
      <c r="I190" s="9">
        <v>0.8110236220472441</v>
      </c>
      <c r="J190" s="20">
        <v>0</v>
      </c>
      <c r="K190" s="9">
        <v>0</v>
      </c>
      <c r="L190" s="20">
        <v>7</v>
      </c>
      <c r="M190" s="9">
        <v>5.5118110236220472E-2</v>
      </c>
      <c r="N190" s="20">
        <v>4</v>
      </c>
      <c r="O190" s="9">
        <v>3.1496062992125984E-2</v>
      </c>
      <c r="P190" s="20">
        <v>2</v>
      </c>
      <c r="Q190" s="9">
        <v>1.5748031496062992E-2</v>
      </c>
    </row>
    <row r="191" spans="4:17" x14ac:dyDescent="0.25">
      <c r="D191" s="8" t="s">
        <v>720</v>
      </c>
      <c r="E191" s="20">
        <v>56</v>
      </c>
      <c r="F191" s="20">
        <v>48</v>
      </c>
      <c r="G191" s="9">
        <v>0.8571428571428571</v>
      </c>
      <c r="H191" s="20">
        <v>42</v>
      </c>
      <c r="I191" s="9">
        <v>0.875</v>
      </c>
      <c r="J191" s="20">
        <v>0</v>
      </c>
      <c r="K191" s="9">
        <v>0</v>
      </c>
      <c r="L191" s="20">
        <v>4</v>
      </c>
      <c r="M191" s="9">
        <v>8.3333333333333329E-2</v>
      </c>
      <c r="N191" s="20">
        <v>1</v>
      </c>
      <c r="O191" s="9">
        <v>2.0833333333333332E-2</v>
      </c>
      <c r="P191" s="20">
        <v>1</v>
      </c>
      <c r="Q191" s="9">
        <v>2.0833333333333332E-2</v>
      </c>
    </row>
    <row r="192" spans="4:17" x14ac:dyDescent="0.25">
      <c r="D192" s="8" t="s">
        <v>606</v>
      </c>
      <c r="E192" s="20">
        <v>49</v>
      </c>
      <c r="F192" s="20">
        <v>42</v>
      </c>
      <c r="G192" s="9">
        <v>0.8571428571428571</v>
      </c>
      <c r="H192" s="20">
        <v>33</v>
      </c>
      <c r="I192" s="9">
        <v>0.7857142857142857</v>
      </c>
      <c r="J192" s="20">
        <v>0</v>
      </c>
      <c r="K192" s="9">
        <v>0</v>
      </c>
      <c r="L192" s="20">
        <v>2</v>
      </c>
      <c r="M192" s="9">
        <v>4.7619047619047616E-2</v>
      </c>
      <c r="N192" s="20">
        <v>1</v>
      </c>
      <c r="O192" s="9">
        <v>2.3809523809523808E-2</v>
      </c>
      <c r="P192" s="20">
        <v>1</v>
      </c>
      <c r="Q192" s="9">
        <v>2.3809523809523808E-2</v>
      </c>
    </row>
    <row r="193" spans="4:17" x14ac:dyDescent="0.25">
      <c r="D193" s="8" t="s">
        <v>623</v>
      </c>
      <c r="E193" s="20">
        <v>40</v>
      </c>
      <c r="F193" s="20">
        <v>37</v>
      </c>
      <c r="G193" s="9">
        <v>0.92500000000000004</v>
      </c>
      <c r="H193" s="20">
        <v>28</v>
      </c>
      <c r="I193" s="9">
        <v>0.7567567567567568</v>
      </c>
      <c r="J193" s="20">
        <v>0</v>
      </c>
      <c r="K193" s="9">
        <v>0</v>
      </c>
      <c r="L193" s="20">
        <v>1</v>
      </c>
      <c r="M193" s="9">
        <v>2.7027027027027029E-2</v>
      </c>
      <c r="N193" s="20">
        <v>2</v>
      </c>
      <c r="O193" s="9">
        <v>5.4054054054054057E-2</v>
      </c>
      <c r="P193" s="20">
        <v>0</v>
      </c>
      <c r="Q193" s="9">
        <v>0</v>
      </c>
    </row>
    <row r="194" spans="4:17" x14ac:dyDescent="0.25">
      <c r="D194" s="7" t="s">
        <v>604</v>
      </c>
      <c r="E194" s="20">
        <v>233</v>
      </c>
      <c r="F194" s="20">
        <v>199</v>
      </c>
      <c r="G194" s="9">
        <v>0.85407725321888417</v>
      </c>
      <c r="H194" s="20">
        <v>171</v>
      </c>
      <c r="I194" s="9">
        <v>0.85929648241206025</v>
      </c>
      <c r="J194" s="20">
        <v>0</v>
      </c>
      <c r="K194" s="9">
        <v>0</v>
      </c>
      <c r="L194" s="20">
        <v>22</v>
      </c>
      <c r="M194" s="9">
        <v>0.11055276381909548</v>
      </c>
      <c r="N194" s="20">
        <v>4</v>
      </c>
      <c r="O194" s="9">
        <v>2.0100502512562814E-2</v>
      </c>
      <c r="P194" s="20">
        <v>0</v>
      </c>
      <c r="Q194" s="9">
        <v>0</v>
      </c>
    </row>
    <row r="195" spans="4:17" x14ac:dyDescent="0.25">
      <c r="D195" s="8" t="s">
        <v>607</v>
      </c>
      <c r="E195" s="20">
        <v>72</v>
      </c>
      <c r="F195" s="20">
        <v>65</v>
      </c>
      <c r="G195" s="9">
        <v>0.90277777777777779</v>
      </c>
      <c r="H195" s="20">
        <v>59</v>
      </c>
      <c r="I195" s="9">
        <v>0.90769230769230769</v>
      </c>
      <c r="J195" s="20">
        <v>0</v>
      </c>
      <c r="K195" s="9">
        <v>0</v>
      </c>
      <c r="L195" s="20">
        <v>6</v>
      </c>
      <c r="M195" s="9">
        <v>9.2307692307692313E-2</v>
      </c>
      <c r="N195" s="20">
        <v>0</v>
      </c>
      <c r="O195" s="9">
        <v>0</v>
      </c>
      <c r="P195" s="20">
        <v>0</v>
      </c>
      <c r="Q195" s="9">
        <v>0</v>
      </c>
    </row>
    <row r="196" spans="4:17" x14ac:dyDescent="0.25">
      <c r="D196" s="8" t="s">
        <v>618</v>
      </c>
      <c r="E196" s="20">
        <v>33</v>
      </c>
      <c r="F196" s="20">
        <v>26</v>
      </c>
      <c r="G196" s="9">
        <v>0.78787878787878785</v>
      </c>
      <c r="H196" s="20">
        <v>21</v>
      </c>
      <c r="I196" s="9">
        <v>0.80769230769230771</v>
      </c>
      <c r="J196" s="20">
        <v>0</v>
      </c>
      <c r="K196" s="9">
        <v>0</v>
      </c>
      <c r="L196" s="20">
        <v>4</v>
      </c>
      <c r="M196" s="9">
        <v>0.15384615384615385</v>
      </c>
      <c r="N196" s="20">
        <v>0</v>
      </c>
      <c r="O196" s="9">
        <v>0</v>
      </c>
      <c r="P196" s="20">
        <v>0</v>
      </c>
      <c r="Q196" s="9">
        <v>0</v>
      </c>
    </row>
    <row r="197" spans="4:17" x14ac:dyDescent="0.25">
      <c r="D197" s="8" t="s">
        <v>619</v>
      </c>
      <c r="E197" s="20">
        <v>35</v>
      </c>
      <c r="F197" s="20">
        <v>28</v>
      </c>
      <c r="G197" s="9">
        <v>0.8</v>
      </c>
      <c r="H197" s="20">
        <v>27</v>
      </c>
      <c r="I197" s="9">
        <v>0.9642857142857143</v>
      </c>
      <c r="J197" s="20">
        <v>0</v>
      </c>
      <c r="K197" s="9">
        <v>0</v>
      </c>
      <c r="L197" s="20">
        <v>5</v>
      </c>
      <c r="M197" s="9">
        <v>0.17857142857142858</v>
      </c>
      <c r="N197" s="20">
        <v>1</v>
      </c>
      <c r="O197" s="9">
        <v>3.5714285714285712E-2</v>
      </c>
      <c r="P197" s="20">
        <v>0</v>
      </c>
      <c r="Q197" s="9">
        <v>0</v>
      </c>
    </row>
    <row r="198" spans="4:17" x14ac:dyDescent="0.25">
      <c r="D198" s="8" t="s">
        <v>622</v>
      </c>
      <c r="E198" s="20">
        <v>42</v>
      </c>
      <c r="F198" s="20">
        <v>34</v>
      </c>
      <c r="G198" s="9">
        <v>0.80952380952380953</v>
      </c>
      <c r="H198" s="20">
        <v>23</v>
      </c>
      <c r="I198" s="9">
        <v>0.67647058823529416</v>
      </c>
      <c r="J198" s="20">
        <v>0</v>
      </c>
      <c r="K198" s="9">
        <v>0</v>
      </c>
      <c r="L198" s="20">
        <v>4</v>
      </c>
      <c r="M198" s="9">
        <v>0.11764705882352941</v>
      </c>
      <c r="N198" s="20">
        <v>2</v>
      </c>
      <c r="O198" s="9">
        <v>5.8823529411764705E-2</v>
      </c>
      <c r="P198" s="20">
        <v>0</v>
      </c>
      <c r="Q198" s="9">
        <v>0</v>
      </c>
    </row>
    <row r="199" spans="4:17" x14ac:dyDescent="0.25">
      <c r="D199" s="8" t="s">
        <v>750</v>
      </c>
      <c r="E199" s="20">
        <v>51</v>
      </c>
      <c r="F199" s="20">
        <v>46</v>
      </c>
      <c r="G199" s="9">
        <v>0.90196078431372551</v>
      </c>
      <c r="H199" s="20">
        <v>41</v>
      </c>
      <c r="I199" s="9">
        <v>0.89130434782608692</v>
      </c>
      <c r="J199" s="20">
        <v>0</v>
      </c>
      <c r="K199" s="9">
        <v>0</v>
      </c>
      <c r="L199" s="20">
        <v>3</v>
      </c>
      <c r="M199" s="9">
        <v>6.5217391304347824E-2</v>
      </c>
      <c r="N199" s="20">
        <v>1</v>
      </c>
      <c r="O199" s="9">
        <v>2.1739130434782608E-2</v>
      </c>
      <c r="P199" s="20">
        <v>0</v>
      </c>
      <c r="Q199" s="9">
        <v>0</v>
      </c>
    </row>
    <row r="200" spans="4:17" x14ac:dyDescent="0.25">
      <c r="D200" s="7" t="s">
        <v>599</v>
      </c>
      <c r="E200" s="20">
        <v>233</v>
      </c>
      <c r="F200" s="20">
        <v>207</v>
      </c>
      <c r="G200" s="9">
        <v>0.88841201716738194</v>
      </c>
      <c r="H200" s="20">
        <v>185</v>
      </c>
      <c r="I200" s="9">
        <v>0.893719806763285</v>
      </c>
      <c r="J200" s="20">
        <v>0</v>
      </c>
      <c r="K200" s="9">
        <v>0</v>
      </c>
      <c r="L200" s="20">
        <v>14</v>
      </c>
      <c r="M200" s="9">
        <v>6.7632850241545889E-2</v>
      </c>
      <c r="N200" s="20">
        <v>6</v>
      </c>
      <c r="O200" s="9">
        <v>2.8985507246376812E-2</v>
      </c>
      <c r="P200" s="20">
        <v>2</v>
      </c>
      <c r="Q200" s="9">
        <v>9.6618357487922701E-3</v>
      </c>
    </row>
    <row r="201" spans="4:17" x14ac:dyDescent="0.25">
      <c r="D201" s="8" t="s">
        <v>600</v>
      </c>
      <c r="E201" s="20">
        <v>41</v>
      </c>
      <c r="F201" s="20">
        <v>38</v>
      </c>
      <c r="G201" s="9">
        <v>0.92682926829268297</v>
      </c>
      <c r="H201" s="20">
        <v>37</v>
      </c>
      <c r="I201" s="9">
        <v>0.97368421052631582</v>
      </c>
      <c r="J201" s="20">
        <v>0</v>
      </c>
      <c r="K201" s="9">
        <v>0</v>
      </c>
      <c r="L201" s="20">
        <v>1</v>
      </c>
      <c r="M201" s="9">
        <v>2.6315789473684209E-2</v>
      </c>
      <c r="N201" s="20">
        <v>1</v>
      </c>
      <c r="O201" s="9">
        <v>2.6315789473684209E-2</v>
      </c>
      <c r="P201" s="20">
        <v>1</v>
      </c>
      <c r="Q201" s="9">
        <v>2.6315789473684209E-2</v>
      </c>
    </row>
    <row r="202" spans="4:17" x14ac:dyDescent="0.25">
      <c r="D202" s="8" t="s">
        <v>601</v>
      </c>
      <c r="E202" s="20">
        <v>42</v>
      </c>
      <c r="F202" s="20">
        <v>39</v>
      </c>
      <c r="G202" s="9">
        <v>0.9285714285714286</v>
      </c>
      <c r="H202" s="20">
        <v>34</v>
      </c>
      <c r="I202" s="9">
        <v>0.87179487179487181</v>
      </c>
      <c r="J202" s="20">
        <v>0</v>
      </c>
      <c r="K202" s="9">
        <v>0</v>
      </c>
      <c r="L202" s="20">
        <v>2</v>
      </c>
      <c r="M202" s="9">
        <v>5.128205128205128E-2</v>
      </c>
      <c r="N202" s="20">
        <v>0</v>
      </c>
      <c r="O202" s="9">
        <v>0</v>
      </c>
      <c r="P202" s="20">
        <v>0</v>
      </c>
      <c r="Q202" s="9">
        <v>0</v>
      </c>
    </row>
    <row r="203" spans="4:17" x14ac:dyDescent="0.25">
      <c r="D203" s="8" t="s">
        <v>603</v>
      </c>
      <c r="E203" s="20">
        <v>16</v>
      </c>
      <c r="F203" s="20">
        <v>13</v>
      </c>
      <c r="G203" s="9">
        <v>0.8125</v>
      </c>
      <c r="H203" s="20">
        <v>10</v>
      </c>
      <c r="I203" s="9">
        <v>0.76923076923076927</v>
      </c>
      <c r="J203" s="20">
        <v>0</v>
      </c>
      <c r="K203" s="9">
        <v>0</v>
      </c>
      <c r="L203" s="20">
        <v>1</v>
      </c>
      <c r="M203" s="9">
        <v>7.6923076923076927E-2</v>
      </c>
      <c r="N203" s="20">
        <v>0</v>
      </c>
      <c r="O203" s="9">
        <v>0</v>
      </c>
      <c r="P203" s="20">
        <v>1</v>
      </c>
      <c r="Q203" s="9">
        <v>7.6923076923076927E-2</v>
      </c>
    </row>
    <row r="204" spans="4:17" x14ac:dyDescent="0.25">
      <c r="D204" s="8" t="s">
        <v>609</v>
      </c>
      <c r="E204" s="20">
        <v>26</v>
      </c>
      <c r="F204" s="20">
        <v>22</v>
      </c>
      <c r="G204" s="9">
        <v>0.84615384615384615</v>
      </c>
      <c r="H204" s="20">
        <v>20</v>
      </c>
      <c r="I204" s="9">
        <v>0.90909090909090906</v>
      </c>
      <c r="J204" s="20">
        <v>0</v>
      </c>
      <c r="K204" s="9">
        <v>0</v>
      </c>
      <c r="L204" s="20">
        <v>2</v>
      </c>
      <c r="M204" s="9">
        <v>9.0909090909090912E-2</v>
      </c>
      <c r="N204" s="20">
        <v>2</v>
      </c>
      <c r="O204" s="9">
        <v>9.0909090909090912E-2</v>
      </c>
      <c r="P204" s="20">
        <v>0</v>
      </c>
      <c r="Q204" s="9">
        <v>0</v>
      </c>
    </row>
    <row r="205" spans="4:17" x14ac:dyDescent="0.25">
      <c r="D205" s="8" t="s">
        <v>617</v>
      </c>
      <c r="E205" s="20">
        <v>108</v>
      </c>
      <c r="F205" s="20">
        <v>95</v>
      </c>
      <c r="G205" s="9">
        <v>0.87962962962962965</v>
      </c>
      <c r="H205" s="20">
        <v>84</v>
      </c>
      <c r="I205" s="9">
        <v>0.88421052631578945</v>
      </c>
      <c r="J205" s="20">
        <v>0</v>
      </c>
      <c r="K205" s="9">
        <v>0</v>
      </c>
      <c r="L205" s="20">
        <v>8</v>
      </c>
      <c r="M205" s="9">
        <v>8.4210526315789472E-2</v>
      </c>
      <c r="N205" s="20">
        <v>3</v>
      </c>
      <c r="O205" s="9">
        <v>3.1578947368421054E-2</v>
      </c>
      <c r="P205" s="20">
        <v>0</v>
      </c>
      <c r="Q205" s="9">
        <v>0</v>
      </c>
    </row>
    <row r="206" spans="4:17" x14ac:dyDescent="0.25">
      <c r="D206" s="7" t="s">
        <v>463</v>
      </c>
      <c r="E206" s="20">
        <v>257</v>
      </c>
      <c r="F206" s="20">
        <v>222</v>
      </c>
      <c r="G206" s="9">
        <v>0.86381322957198448</v>
      </c>
      <c r="H206" s="20">
        <v>193</v>
      </c>
      <c r="I206" s="9">
        <v>0.86936936936936937</v>
      </c>
      <c r="J206" s="20">
        <v>0</v>
      </c>
      <c r="K206" s="9">
        <v>0</v>
      </c>
      <c r="L206" s="20">
        <v>20</v>
      </c>
      <c r="M206" s="9">
        <v>9.0090090090090086E-2</v>
      </c>
      <c r="N206" s="20">
        <v>7</v>
      </c>
      <c r="O206" s="9">
        <v>3.1531531531531529E-2</v>
      </c>
      <c r="P206" s="20">
        <v>1</v>
      </c>
      <c r="Q206" s="9">
        <v>4.5045045045045045E-3</v>
      </c>
    </row>
    <row r="207" spans="4:17" x14ac:dyDescent="0.25">
      <c r="D207" s="8" t="s">
        <v>595</v>
      </c>
      <c r="E207" s="20">
        <v>59</v>
      </c>
      <c r="F207" s="20">
        <v>52</v>
      </c>
      <c r="G207" s="9">
        <v>0.88135593220338981</v>
      </c>
      <c r="H207" s="20">
        <v>48</v>
      </c>
      <c r="I207" s="9">
        <v>0.92307692307692313</v>
      </c>
      <c r="J207" s="20">
        <v>0</v>
      </c>
      <c r="K207" s="9">
        <v>0</v>
      </c>
      <c r="L207" s="20">
        <v>3</v>
      </c>
      <c r="M207" s="9">
        <v>5.7692307692307696E-2</v>
      </c>
      <c r="N207" s="20">
        <v>2</v>
      </c>
      <c r="O207" s="9">
        <v>3.8461538461538464E-2</v>
      </c>
      <c r="P207" s="20">
        <v>0</v>
      </c>
      <c r="Q207" s="9">
        <v>0</v>
      </c>
    </row>
    <row r="208" spans="4:17" x14ac:dyDescent="0.25">
      <c r="D208" s="8" t="s">
        <v>464</v>
      </c>
      <c r="E208" s="20">
        <v>106</v>
      </c>
      <c r="F208" s="20">
        <v>93</v>
      </c>
      <c r="G208" s="9">
        <v>0.87735849056603776</v>
      </c>
      <c r="H208" s="20">
        <v>78</v>
      </c>
      <c r="I208" s="9">
        <v>0.83870967741935487</v>
      </c>
      <c r="J208" s="20">
        <v>0</v>
      </c>
      <c r="K208" s="9">
        <v>0</v>
      </c>
      <c r="L208" s="20">
        <v>7</v>
      </c>
      <c r="M208" s="9">
        <v>7.5268817204301078E-2</v>
      </c>
      <c r="N208" s="20">
        <v>1</v>
      </c>
      <c r="O208" s="9">
        <v>1.0752688172043012E-2</v>
      </c>
      <c r="P208" s="20">
        <v>1</v>
      </c>
      <c r="Q208" s="9">
        <v>1.0752688172043012E-2</v>
      </c>
    </row>
    <row r="209" spans="4:17" x14ac:dyDescent="0.25">
      <c r="D209" s="8" t="s">
        <v>611</v>
      </c>
      <c r="E209" s="20">
        <v>25</v>
      </c>
      <c r="F209" s="20">
        <v>19</v>
      </c>
      <c r="G209" s="9">
        <v>0.76</v>
      </c>
      <c r="H209" s="20">
        <v>15</v>
      </c>
      <c r="I209" s="9">
        <v>0.78947368421052633</v>
      </c>
      <c r="J209" s="20">
        <v>0</v>
      </c>
      <c r="K209" s="9">
        <v>0</v>
      </c>
      <c r="L209" s="20">
        <v>3</v>
      </c>
      <c r="M209" s="9">
        <v>0.15789473684210525</v>
      </c>
      <c r="N209" s="20">
        <v>2</v>
      </c>
      <c r="O209" s="9">
        <v>0.10526315789473684</v>
      </c>
      <c r="P209" s="20">
        <v>0</v>
      </c>
      <c r="Q209" s="9">
        <v>0</v>
      </c>
    </row>
    <row r="210" spans="4:17" x14ac:dyDescent="0.25">
      <c r="D210" s="8" t="s">
        <v>612</v>
      </c>
      <c r="E210" s="20">
        <v>7</v>
      </c>
      <c r="F210" s="20">
        <v>5</v>
      </c>
      <c r="G210" s="9">
        <v>0.7142857142857143</v>
      </c>
      <c r="H210" s="20">
        <v>4</v>
      </c>
      <c r="I210" s="9">
        <v>0.8</v>
      </c>
      <c r="J210" s="20">
        <v>0</v>
      </c>
      <c r="K210" s="9">
        <v>0</v>
      </c>
      <c r="L210" s="20">
        <v>2</v>
      </c>
      <c r="M210" s="9">
        <v>0.4</v>
      </c>
      <c r="N210" s="20">
        <v>0</v>
      </c>
      <c r="O210" s="9">
        <v>0</v>
      </c>
      <c r="P210" s="20">
        <v>0</v>
      </c>
      <c r="Q210" s="9">
        <v>0</v>
      </c>
    </row>
    <row r="211" spans="4:17" x14ac:dyDescent="0.25">
      <c r="D211" s="8" t="s">
        <v>467</v>
      </c>
      <c r="E211" s="20">
        <v>36</v>
      </c>
      <c r="F211" s="20">
        <v>30</v>
      </c>
      <c r="G211" s="9">
        <v>0.83333333333333337</v>
      </c>
      <c r="H211" s="20">
        <v>28</v>
      </c>
      <c r="I211" s="9">
        <v>0.93333333333333335</v>
      </c>
      <c r="J211" s="20">
        <v>0</v>
      </c>
      <c r="K211" s="9">
        <v>0</v>
      </c>
      <c r="L211" s="20">
        <v>4</v>
      </c>
      <c r="M211" s="9">
        <v>0.13333333333333333</v>
      </c>
      <c r="N211" s="20">
        <v>2</v>
      </c>
      <c r="O211" s="9">
        <v>6.6666666666666666E-2</v>
      </c>
      <c r="P211" s="20">
        <v>0</v>
      </c>
      <c r="Q211" s="9">
        <v>0</v>
      </c>
    </row>
    <row r="212" spans="4:17" x14ac:dyDescent="0.25">
      <c r="D212" s="8" t="s">
        <v>470</v>
      </c>
      <c r="E212" s="20">
        <v>24</v>
      </c>
      <c r="F212" s="20">
        <v>23</v>
      </c>
      <c r="G212" s="9">
        <v>0.95833333333333337</v>
      </c>
      <c r="H212" s="20">
        <v>20</v>
      </c>
      <c r="I212" s="9">
        <v>0.86956521739130432</v>
      </c>
      <c r="J212" s="20">
        <v>0</v>
      </c>
      <c r="K212" s="9">
        <v>0</v>
      </c>
      <c r="L212" s="20">
        <v>1</v>
      </c>
      <c r="M212" s="9">
        <v>4.3478260869565216E-2</v>
      </c>
      <c r="N212" s="20">
        <v>0</v>
      </c>
      <c r="O212" s="9">
        <v>0</v>
      </c>
      <c r="P212" s="20">
        <v>0</v>
      </c>
      <c r="Q212" s="9">
        <v>0</v>
      </c>
    </row>
    <row r="213" spans="4:17" x14ac:dyDescent="0.25">
      <c r="D213" s="6" t="s">
        <v>472</v>
      </c>
      <c r="E213" s="20">
        <v>1805</v>
      </c>
      <c r="F213" s="20">
        <v>1842</v>
      </c>
      <c r="G213" s="9">
        <v>1.0204986149584487</v>
      </c>
      <c r="H213" s="20">
        <v>1503</v>
      </c>
      <c r="I213" s="9">
        <v>0.81596091205211729</v>
      </c>
      <c r="J213" s="20">
        <v>0</v>
      </c>
      <c r="K213" s="9">
        <v>0</v>
      </c>
      <c r="L213" s="20">
        <v>56</v>
      </c>
      <c r="M213" s="9">
        <v>3.0401737242128121E-2</v>
      </c>
      <c r="N213" s="20">
        <v>13</v>
      </c>
      <c r="O213" s="9">
        <v>7.0575461454940279E-3</v>
      </c>
      <c r="P213" s="20">
        <v>22</v>
      </c>
      <c r="Q213" s="9">
        <v>1.1943539630836048E-2</v>
      </c>
    </row>
    <row r="214" spans="4:17" x14ac:dyDescent="0.25">
      <c r="D214" s="7" t="s">
        <v>477</v>
      </c>
      <c r="E214" s="20">
        <v>379</v>
      </c>
      <c r="F214" s="20">
        <v>385</v>
      </c>
      <c r="G214" s="9">
        <v>1.0158311345646438</v>
      </c>
      <c r="H214" s="20">
        <v>314</v>
      </c>
      <c r="I214" s="9">
        <v>0.81558441558441563</v>
      </c>
      <c r="J214" s="20">
        <v>0</v>
      </c>
      <c r="K214" s="9">
        <v>0</v>
      </c>
      <c r="L214" s="20">
        <v>7</v>
      </c>
      <c r="M214" s="9">
        <v>1.8181818181818181E-2</v>
      </c>
      <c r="N214" s="20">
        <v>0</v>
      </c>
      <c r="O214" s="9">
        <v>0</v>
      </c>
      <c r="P214" s="20">
        <v>5</v>
      </c>
      <c r="Q214" s="9">
        <v>1.2987012987012988E-2</v>
      </c>
    </row>
    <row r="215" spans="4:17" x14ac:dyDescent="0.25">
      <c r="D215" s="8" t="s">
        <v>626</v>
      </c>
      <c r="E215" s="20">
        <v>20</v>
      </c>
      <c r="F215" s="20">
        <v>18</v>
      </c>
      <c r="G215" s="9">
        <v>0.9</v>
      </c>
      <c r="H215" s="20">
        <v>16</v>
      </c>
      <c r="I215" s="9">
        <v>0.88888888888888884</v>
      </c>
      <c r="J215" s="20">
        <v>0</v>
      </c>
      <c r="K215" s="9">
        <v>0</v>
      </c>
      <c r="L215" s="20">
        <v>2</v>
      </c>
      <c r="M215" s="9">
        <v>0.1111111111111111</v>
      </c>
      <c r="N215" s="20">
        <v>0</v>
      </c>
      <c r="O215" s="9">
        <v>0</v>
      </c>
      <c r="P215" s="20">
        <v>0</v>
      </c>
      <c r="Q215" s="9">
        <v>0</v>
      </c>
    </row>
    <row r="216" spans="4:17" x14ac:dyDescent="0.25">
      <c r="D216" s="8" t="s">
        <v>628</v>
      </c>
      <c r="E216" s="20">
        <v>34</v>
      </c>
      <c r="F216" s="20">
        <v>34</v>
      </c>
      <c r="G216" s="9">
        <v>1</v>
      </c>
      <c r="H216" s="20">
        <v>28</v>
      </c>
      <c r="I216" s="9">
        <v>0.82352941176470584</v>
      </c>
      <c r="J216" s="20">
        <v>0</v>
      </c>
      <c r="K216" s="9">
        <v>0</v>
      </c>
      <c r="L216" s="20">
        <v>0</v>
      </c>
      <c r="M216" s="9">
        <v>0</v>
      </c>
      <c r="N216" s="20">
        <v>0</v>
      </c>
      <c r="O216" s="9">
        <v>0</v>
      </c>
      <c r="P216" s="20">
        <v>0</v>
      </c>
      <c r="Q216" s="9">
        <v>0</v>
      </c>
    </row>
    <row r="217" spans="4:17" x14ac:dyDescent="0.25">
      <c r="D217" s="8" t="s">
        <v>478</v>
      </c>
      <c r="E217" s="20">
        <v>113</v>
      </c>
      <c r="F217" s="20">
        <v>109</v>
      </c>
      <c r="G217" s="9">
        <v>0.96460176991150437</v>
      </c>
      <c r="H217" s="20">
        <v>96</v>
      </c>
      <c r="I217" s="9">
        <v>0.88073394495412849</v>
      </c>
      <c r="J217" s="20">
        <v>0</v>
      </c>
      <c r="K217" s="9">
        <v>0</v>
      </c>
      <c r="L217" s="20">
        <v>2</v>
      </c>
      <c r="M217" s="9">
        <v>1.834862385321101E-2</v>
      </c>
      <c r="N217" s="20">
        <v>0</v>
      </c>
      <c r="O217" s="9">
        <v>0</v>
      </c>
      <c r="P217" s="20">
        <v>1</v>
      </c>
      <c r="Q217" s="9">
        <v>9.1743119266055051E-3</v>
      </c>
    </row>
    <row r="218" spans="4:17" x14ac:dyDescent="0.25">
      <c r="D218" s="8" t="s">
        <v>634</v>
      </c>
      <c r="E218" s="20">
        <v>96</v>
      </c>
      <c r="F218" s="20">
        <v>92</v>
      </c>
      <c r="G218" s="9">
        <v>0.95833333333333337</v>
      </c>
      <c r="H218" s="20">
        <v>86</v>
      </c>
      <c r="I218" s="9">
        <v>0.93478260869565222</v>
      </c>
      <c r="J218" s="20">
        <v>0</v>
      </c>
      <c r="K218" s="9">
        <v>0</v>
      </c>
      <c r="L218" s="20">
        <v>1</v>
      </c>
      <c r="M218" s="9">
        <v>1.0869565217391304E-2</v>
      </c>
      <c r="N218" s="20">
        <v>0</v>
      </c>
      <c r="O218" s="9">
        <v>0</v>
      </c>
      <c r="P218" s="20">
        <v>0</v>
      </c>
      <c r="Q218" s="9">
        <v>0</v>
      </c>
    </row>
    <row r="219" spans="4:17" x14ac:dyDescent="0.25">
      <c r="D219" s="8" t="s">
        <v>482</v>
      </c>
      <c r="E219" s="20">
        <v>52</v>
      </c>
      <c r="F219" s="20">
        <v>49</v>
      </c>
      <c r="G219" s="9">
        <v>0.94230769230769229</v>
      </c>
      <c r="H219" s="20">
        <v>43</v>
      </c>
      <c r="I219" s="9">
        <v>0.87755102040816324</v>
      </c>
      <c r="J219" s="20">
        <v>0</v>
      </c>
      <c r="K219" s="9">
        <v>0</v>
      </c>
      <c r="L219" s="20">
        <v>1</v>
      </c>
      <c r="M219" s="9">
        <v>2.0408163265306121E-2</v>
      </c>
      <c r="N219" s="20">
        <v>0</v>
      </c>
      <c r="O219" s="9">
        <v>0</v>
      </c>
      <c r="P219" s="20">
        <v>1</v>
      </c>
      <c r="Q219" s="9">
        <v>2.0408163265306121E-2</v>
      </c>
    </row>
    <row r="220" spans="4:17" x14ac:dyDescent="0.25">
      <c r="D220" s="8" t="s">
        <v>638</v>
      </c>
      <c r="E220" s="20">
        <v>18</v>
      </c>
      <c r="F220" s="20">
        <v>16</v>
      </c>
      <c r="G220" s="9">
        <v>0.88888888888888884</v>
      </c>
      <c r="H220" s="20">
        <v>14</v>
      </c>
      <c r="I220" s="9">
        <v>0.875</v>
      </c>
      <c r="J220" s="20">
        <v>0</v>
      </c>
      <c r="K220" s="9">
        <v>0</v>
      </c>
      <c r="L220" s="20">
        <v>1</v>
      </c>
      <c r="M220" s="9">
        <v>6.25E-2</v>
      </c>
      <c r="N220" s="20">
        <v>0</v>
      </c>
      <c r="O220" s="9">
        <v>0</v>
      </c>
      <c r="P220" s="20">
        <v>0</v>
      </c>
      <c r="Q220" s="9">
        <v>0</v>
      </c>
    </row>
    <row r="221" spans="4:17" x14ac:dyDescent="0.25">
      <c r="D221" s="8" t="s">
        <v>492</v>
      </c>
      <c r="E221" s="20">
        <v>46</v>
      </c>
      <c r="F221" s="20">
        <v>42</v>
      </c>
      <c r="G221" s="9">
        <v>0.91304347826086951</v>
      </c>
      <c r="H221" s="20">
        <v>31</v>
      </c>
      <c r="I221" s="9">
        <v>0.73809523809523814</v>
      </c>
      <c r="J221" s="20">
        <v>0</v>
      </c>
      <c r="K221" s="9">
        <v>0</v>
      </c>
      <c r="L221" s="20">
        <v>0</v>
      </c>
      <c r="M221" s="9">
        <v>0</v>
      </c>
      <c r="N221" s="20">
        <v>0</v>
      </c>
      <c r="O221" s="9">
        <v>0</v>
      </c>
      <c r="P221" s="20">
        <v>2</v>
      </c>
      <c r="Q221" s="9">
        <v>4.7619047619047616E-2</v>
      </c>
    </row>
    <row r="222" spans="4:17" x14ac:dyDescent="0.25">
      <c r="D222" s="8" t="s">
        <v>754</v>
      </c>
      <c r="E222" s="20"/>
      <c r="F222" s="20">
        <v>25</v>
      </c>
      <c r="G222" s="9">
        <v>0</v>
      </c>
      <c r="H222" s="20"/>
      <c r="I222" s="9">
        <v>0</v>
      </c>
      <c r="J222" s="20"/>
      <c r="K222" s="9">
        <v>0</v>
      </c>
      <c r="L222" s="20"/>
      <c r="M222" s="9">
        <v>0</v>
      </c>
      <c r="N222" s="20"/>
      <c r="O222" s="9">
        <v>0</v>
      </c>
      <c r="P222" s="20">
        <v>1</v>
      </c>
      <c r="Q222" s="9">
        <v>0.04</v>
      </c>
    </row>
    <row r="223" spans="4:17" x14ac:dyDescent="0.25">
      <c r="D223" s="7" t="s">
        <v>485</v>
      </c>
      <c r="E223" s="20">
        <v>204</v>
      </c>
      <c r="F223" s="20">
        <v>190</v>
      </c>
      <c r="G223" s="9">
        <v>0.93137254901960786</v>
      </c>
      <c r="H223" s="20">
        <v>170</v>
      </c>
      <c r="I223" s="9">
        <v>0.89473684210526316</v>
      </c>
      <c r="J223" s="20">
        <v>0</v>
      </c>
      <c r="K223" s="9">
        <v>0</v>
      </c>
      <c r="L223" s="20">
        <v>5</v>
      </c>
      <c r="M223" s="9">
        <v>2.6315789473684209E-2</v>
      </c>
      <c r="N223" s="20">
        <v>1</v>
      </c>
      <c r="O223" s="9">
        <v>5.263157894736842E-3</v>
      </c>
      <c r="P223" s="20">
        <v>0</v>
      </c>
      <c r="Q223" s="9">
        <v>0</v>
      </c>
    </row>
    <row r="224" spans="4:17" x14ac:dyDescent="0.25">
      <c r="D224" s="8" t="s">
        <v>629</v>
      </c>
      <c r="E224" s="20">
        <v>26</v>
      </c>
      <c r="F224" s="20">
        <v>25</v>
      </c>
      <c r="G224" s="9">
        <v>0.96153846153846156</v>
      </c>
      <c r="H224" s="20">
        <v>22</v>
      </c>
      <c r="I224" s="9">
        <v>0.88</v>
      </c>
      <c r="J224" s="20">
        <v>0</v>
      </c>
      <c r="K224" s="9">
        <v>0</v>
      </c>
      <c r="L224" s="20">
        <v>0</v>
      </c>
      <c r="M224" s="9">
        <v>0</v>
      </c>
      <c r="N224" s="20">
        <v>0</v>
      </c>
      <c r="O224" s="9">
        <v>0</v>
      </c>
      <c r="P224" s="20">
        <v>0</v>
      </c>
      <c r="Q224" s="9">
        <v>0</v>
      </c>
    </row>
    <row r="225" spans="4:17" x14ac:dyDescent="0.25">
      <c r="D225" s="8" t="s">
        <v>631</v>
      </c>
      <c r="E225" s="20">
        <v>10</v>
      </c>
      <c r="F225" s="20">
        <v>8</v>
      </c>
      <c r="G225" s="9">
        <v>0.8</v>
      </c>
      <c r="H225" s="20">
        <v>5</v>
      </c>
      <c r="I225" s="9">
        <v>0.625</v>
      </c>
      <c r="J225" s="20">
        <v>0</v>
      </c>
      <c r="K225" s="9">
        <v>0</v>
      </c>
      <c r="L225" s="20">
        <v>0</v>
      </c>
      <c r="M225" s="9">
        <v>0</v>
      </c>
      <c r="N225" s="20">
        <v>0</v>
      </c>
      <c r="O225" s="9">
        <v>0</v>
      </c>
      <c r="P225" s="20">
        <v>0</v>
      </c>
      <c r="Q225" s="9">
        <v>0</v>
      </c>
    </row>
    <row r="226" spans="4:17" x14ac:dyDescent="0.25">
      <c r="D226" s="8" t="s">
        <v>632</v>
      </c>
      <c r="E226" s="20">
        <v>53</v>
      </c>
      <c r="F226" s="20">
        <v>51</v>
      </c>
      <c r="G226" s="9">
        <v>0.96226415094339623</v>
      </c>
      <c r="H226" s="20">
        <v>47</v>
      </c>
      <c r="I226" s="9">
        <v>0.92156862745098034</v>
      </c>
      <c r="J226" s="20">
        <v>0</v>
      </c>
      <c r="K226" s="9">
        <v>0</v>
      </c>
      <c r="L226" s="20">
        <v>2</v>
      </c>
      <c r="M226" s="9">
        <v>3.9215686274509803E-2</v>
      </c>
      <c r="N226" s="20">
        <v>0</v>
      </c>
      <c r="O226" s="9">
        <v>0</v>
      </c>
      <c r="P226" s="20">
        <v>0</v>
      </c>
      <c r="Q226" s="9">
        <v>0</v>
      </c>
    </row>
    <row r="227" spans="4:17" x14ac:dyDescent="0.25">
      <c r="D227" s="8" t="s">
        <v>633</v>
      </c>
      <c r="E227" s="20">
        <v>12</v>
      </c>
      <c r="F227" s="20">
        <v>12</v>
      </c>
      <c r="G227" s="9">
        <v>1</v>
      </c>
      <c r="H227" s="20">
        <v>12</v>
      </c>
      <c r="I227" s="9">
        <v>1</v>
      </c>
      <c r="J227" s="20">
        <v>0</v>
      </c>
      <c r="K227" s="9">
        <v>0</v>
      </c>
      <c r="L227" s="20">
        <v>0</v>
      </c>
      <c r="M227" s="9">
        <v>0</v>
      </c>
      <c r="N227" s="20">
        <v>0</v>
      </c>
      <c r="O227" s="9">
        <v>0</v>
      </c>
      <c r="P227" s="20">
        <v>0</v>
      </c>
      <c r="Q227" s="9">
        <v>0</v>
      </c>
    </row>
    <row r="228" spans="4:17" x14ac:dyDescent="0.25">
      <c r="D228" s="8" t="s">
        <v>486</v>
      </c>
      <c r="E228" s="20">
        <v>9</v>
      </c>
      <c r="F228" s="20">
        <v>9</v>
      </c>
      <c r="G228" s="9">
        <v>1</v>
      </c>
      <c r="H228" s="20">
        <v>8</v>
      </c>
      <c r="I228" s="9">
        <v>0.88888888888888884</v>
      </c>
      <c r="J228" s="20">
        <v>0</v>
      </c>
      <c r="K228" s="9">
        <v>0</v>
      </c>
      <c r="L228" s="20">
        <v>0</v>
      </c>
      <c r="M228" s="9">
        <v>0</v>
      </c>
      <c r="N228" s="20">
        <v>0</v>
      </c>
      <c r="O228" s="9">
        <v>0</v>
      </c>
      <c r="P228" s="20">
        <v>0</v>
      </c>
      <c r="Q228" s="9">
        <v>0</v>
      </c>
    </row>
    <row r="229" spans="4:17" x14ac:dyDescent="0.25">
      <c r="D229" s="8" t="s">
        <v>635</v>
      </c>
      <c r="E229" s="20">
        <v>34</v>
      </c>
      <c r="F229" s="20">
        <v>34</v>
      </c>
      <c r="G229" s="9">
        <v>1</v>
      </c>
      <c r="H229" s="20">
        <v>32</v>
      </c>
      <c r="I229" s="9">
        <v>0.94117647058823528</v>
      </c>
      <c r="J229" s="20">
        <v>0</v>
      </c>
      <c r="K229" s="9">
        <v>0</v>
      </c>
      <c r="L229" s="20">
        <v>0</v>
      </c>
      <c r="M229" s="9">
        <v>0</v>
      </c>
      <c r="N229" s="20">
        <v>0</v>
      </c>
      <c r="O229" s="9">
        <v>0</v>
      </c>
      <c r="P229" s="20">
        <v>0</v>
      </c>
      <c r="Q229" s="9">
        <v>0</v>
      </c>
    </row>
    <row r="230" spans="4:17" x14ac:dyDescent="0.25">
      <c r="D230" s="8" t="s">
        <v>642</v>
      </c>
      <c r="E230" s="20">
        <v>60</v>
      </c>
      <c r="F230" s="20">
        <v>51</v>
      </c>
      <c r="G230" s="9">
        <v>0.85</v>
      </c>
      <c r="H230" s="20">
        <v>44</v>
      </c>
      <c r="I230" s="9">
        <v>0.86274509803921573</v>
      </c>
      <c r="J230" s="20">
        <v>0</v>
      </c>
      <c r="K230" s="9">
        <v>0</v>
      </c>
      <c r="L230" s="20">
        <v>3</v>
      </c>
      <c r="M230" s="9">
        <v>5.8823529411764705E-2</v>
      </c>
      <c r="N230" s="20">
        <v>1</v>
      </c>
      <c r="O230" s="9">
        <v>1.9607843137254902E-2</v>
      </c>
      <c r="P230" s="20">
        <v>0</v>
      </c>
      <c r="Q230" s="9">
        <v>0</v>
      </c>
    </row>
    <row r="231" spans="4:17" x14ac:dyDescent="0.25">
      <c r="D231" s="7" t="s">
        <v>487</v>
      </c>
      <c r="E231" s="20">
        <v>212</v>
      </c>
      <c r="F231" s="20">
        <v>257</v>
      </c>
      <c r="G231" s="9">
        <v>1.2122641509433962</v>
      </c>
      <c r="H231" s="20">
        <v>164</v>
      </c>
      <c r="I231" s="9">
        <v>0.63813229571984431</v>
      </c>
      <c r="J231" s="20">
        <v>0</v>
      </c>
      <c r="K231" s="9">
        <v>0</v>
      </c>
      <c r="L231" s="20">
        <v>12</v>
      </c>
      <c r="M231" s="9">
        <v>4.6692607003891051E-2</v>
      </c>
      <c r="N231" s="20">
        <v>7</v>
      </c>
      <c r="O231" s="9">
        <v>2.7237354085603113E-2</v>
      </c>
      <c r="P231" s="20">
        <v>5</v>
      </c>
      <c r="Q231" s="9">
        <v>1.9455252918287938E-2</v>
      </c>
    </row>
    <row r="232" spans="4:17" x14ac:dyDescent="0.25">
      <c r="D232" s="8" t="s">
        <v>488</v>
      </c>
      <c r="E232" s="20">
        <v>136</v>
      </c>
      <c r="F232" s="20">
        <v>124</v>
      </c>
      <c r="G232" s="9">
        <v>0.91176470588235292</v>
      </c>
      <c r="H232" s="20">
        <v>117</v>
      </c>
      <c r="I232" s="9">
        <v>0.94354838709677424</v>
      </c>
      <c r="J232" s="20">
        <v>0</v>
      </c>
      <c r="K232" s="9">
        <v>0</v>
      </c>
      <c r="L232" s="20">
        <v>5</v>
      </c>
      <c r="M232" s="9">
        <v>4.0322580645161289E-2</v>
      </c>
      <c r="N232" s="20">
        <v>4</v>
      </c>
      <c r="O232" s="9">
        <v>3.2258064516129031E-2</v>
      </c>
      <c r="P232" s="20">
        <v>1</v>
      </c>
      <c r="Q232" s="9">
        <v>8.0645161290322578E-3</v>
      </c>
    </row>
    <row r="233" spans="4:17" x14ac:dyDescent="0.25">
      <c r="D233" s="8" t="s">
        <v>489</v>
      </c>
      <c r="E233" s="20">
        <v>27</v>
      </c>
      <c r="F233" s="20">
        <v>23</v>
      </c>
      <c r="G233" s="9">
        <v>0.85185185185185186</v>
      </c>
      <c r="H233" s="20">
        <v>15</v>
      </c>
      <c r="I233" s="9">
        <v>0.65217391304347827</v>
      </c>
      <c r="J233" s="20">
        <v>0</v>
      </c>
      <c r="K233" s="9">
        <v>0</v>
      </c>
      <c r="L233" s="20">
        <v>1</v>
      </c>
      <c r="M233" s="9">
        <v>4.3478260869565216E-2</v>
      </c>
      <c r="N233" s="20">
        <v>2</v>
      </c>
      <c r="O233" s="9">
        <v>8.6956521739130432E-2</v>
      </c>
      <c r="P233" s="20">
        <v>0</v>
      </c>
      <c r="Q233" s="9">
        <v>0</v>
      </c>
    </row>
    <row r="234" spans="4:17" x14ac:dyDescent="0.25">
      <c r="D234" s="8" t="s">
        <v>493</v>
      </c>
      <c r="E234" s="20">
        <v>49</v>
      </c>
      <c r="F234" s="20">
        <v>42</v>
      </c>
      <c r="G234" s="9">
        <v>0.8571428571428571</v>
      </c>
      <c r="H234" s="20">
        <v>32</v>
      </c>
      <c r="I234" s="9">
        <v>0.76190476190476186</v>
      </c>
      <c r="J234" s="20">
        <v>0</v>
      </c>
      <c r="K234" s="9">
        <v>0</v>
      </c>
      <c r="L234" s="20">
        <v>3</v>
      </c>
      <c r="M234" s="9">
        <v>7.1428571428571425E-2</v>
      </c>
      <c r="N234" s="20">
        <v>1</v>
      </c>
      <c r="O234" s="9">
        <v>2.3809523809523808E-2</v>
      </c>
      <c r="P234" s="20">
        <v>2</v>
      </c>
      <c r="Q234" s="9">
        <v>4.7619047619047616E-2</v>
      </c>
    </row>
    <row r="235" spans="4:17" x14ac:dyDescent="0.25">
      <c r="D235" s="8" t="s">
        <v>752</v>
      </c>
      <c r="E235" s="20"/>
      <c r="F235" s="20">
        <v>19</v>
      </c>
      <c r="G235" s="9">
        <v>0</v>
      </c>
      <c r="H235" s="20"/>
      <c r="I235" s="9">
        <v>0</v>
      </c>
      <c r="J235" s="20"/>
      <c r="K235" s="9">
        <v>0</v>
      </c>
      <c r="L235" s="20">
        <v>3</v>
      </c>
      <c r="M235" s="9">
        <v>0.15789473684210525</v>
      </c>
      <c r="N235" s="20"/>
      <c r="O235" s="9">
        <v>0</v>
      </c>
      <c r="P235" s="20"/>
      <c r="Q235" s="9">
        <v>0</v>
      </c>
    </row>
    <row r="236" spans="4:17" x14ac:dyDescent="0.25">
      <c r="D236" s="8" t="s">
        <v>753</v>
      </c>
      <c r="E236" s="20"/>
      <c r="F236" s="20">
        <v>49</v>
      </c>
      <c r="G236" s="9">
        <v>0</v>
      </c>
      <c r="H236" s="20"/>
      <c r="I236" s="9">
        <v>0</v>
      </c>
      <c r="J236" s="20"/>
      <c r="K236" s="9">
        <v>0</v>
      </c>
      <c r="L236" s="20"/>
      <c r="M236" s="9">
        <v>0</v>
      </c>
      <c r="N236" s="20"/>
      <c r="O236" s="9">
        <v>0</v>
      </c>
      <c r="P236" s="20">
        <v>2</v>
      </c>
      <c r="Q236" s="9">
        <v>4.0816326530612242E-2</v>
      </c>
    </row>
    <row r="237" spans="4:17" x14ac:dyDescent="0.25">
      <c r="D237" s="7" t="s">
        <v>479</v>
      </c>
      <c r="E237" s="20">
        <v>251</v>
      </c>
      <c r="F237" s="20">
        <v>227</v>
      </c>
      <c r="G237" s="9">
        <v>0.90438247011952189</v>
      </c>
      <c r="H237" s="20">
        <v>204</v>
      </c>
      <c r="I237" s="9">
        <v>0.89867841409691629</v>
      </c>
      <c r="J237" s="20">
        <v>0</v>
      </c>
      <c r="K237" s="9">
        <v>0</v>
      </c>
      <c r="L237" s="20">
        <v>11</v>
      </c>
      <c r="M237" s="9">
        <v>4.8458149779735685E-2</v>
      </c>
      <c r="N237" s="20">
        <v>4</v>
      </c>
      <c r="O237" s="9">
        <v>1.7621145374449341E-2</v>
      </c>
      <c r="P237" s="20">
        <v>1</v>
      </c>
      <c r="Q237" s="9">
        <v>4.4052863436123352E-3</v>
      </c>
    </row>
    <row r="238" spans="4:17" x14ac:dyDescent="0.25">
      <c r="D238" s="8" t="s">
        <v>480</v>
      </c>
      <c r="E238" s="20">
        <v>126</v>
      </c>
      <c r="F238" s="20">
        <v>116</v>
      </c>
      <c r="G238" s="9">
        <v>0.92063492063492058</v>
      </c>
      <c r="H238" s="20">
        <v>106</v>
      </c>
      <c r="I238" s="9">
        <v>0.91379310344827591</v>
      </c>
      <c r="J238" s="20">
        <v>0</v>
      </c>
      <c r="K238" s="9">
        <v>0</v>
      </c>
      <c r="L238" s="20">
        <v>4</v>
      </c>
      <c r="M238" s="9">
        <v>3.4482758620689655E-2</v>
      </c>
      <c r="N238" s="20">
        <v>3</v>
      </c>
      <c r="O238" s="9">
        <v>2.5862068965517241E-2</v>
      </c>
      <c r="P238" s="20">
        <v>1</v>
      </c>
      <c r="Q238" s="9">
        <v>8.6206896551724137E-3</v>
      </c>
    </row>
    <row r="239" spans="4:17" x14ac:dyDescent="0.25">
      <c r="D239" s="8" t="s">
        <v>484</v>
      </c>
      <c r="E239" s="20">
        <v>15</v>
      </c>
      <c r="F239" s="20">
        <v>14</v>
      </c>
      <c r="G239" s="9">
        <v>0.93333333333333335</v>
      </c>
      <c r="H239" s="20">
        <v>13</v>
      </c>
      <c r="I239" s="9">
        <v>0.9285714285714286</v>
      </c>
      <c r="J239" s="20">
        <v>0</v>
      </c>
      <c r="K239" s="9">
        <v>0</v>
      </c>
      <c r="L239" s="20">
        <v>1</v>
      </c>
      <c r="M239" s="9">
        <v>7.1428571428571425E-2</v>
      </c>
      <c r="N239" s="20">
        <v>0</v>
      </c>
      <c r="O239" s="9">
        <v>0</v>
      </c>
      <c r="P239" s="20">
        <v>0</v>
      </c>
      <c r="Q239" s="9">
        <v>0</v>
      </c>
    </row>
    <row r="240" spans="4:17" x14ac:dyDescent="0.25">
      <c r="D240" s="8" t="s">
        <v>636</v>
      </c>
      <c r="E240" s="20">
        <v>110</v>
      </c>
      <c r="F240" s="20">
        <v>97</v>
      </c>
      <c r="G240" s="9">
        <v>0.88181818181818183</v>
      </c>
      <c r="H240" s="20">
        <v>85</v>
      </c>
      <c r="I240" s="9">
        <v>0.87628865979381443</v>
      </c>
      <c r="J240" s="20">
        <v>0</v>
      </c>
      <c r="K240" s="9">
        <v>0</v>
      </c>
      <c r="L240" s="20">
        <v>6</v>
      </c>
      <c r="M240" s="9">
        <v>6.1855670103092786E-2</v>
      </c>
      <c r="N240" s="20">
        <v>1</v>
      </c>
      <c r="O240" s="9">
        <v>1.0309278350515464E-2</v>
      </c>
      <c r="P240" s="20">
        <v>0</v>
      </c>
      <c r="Q240" s="9">
        <v>0</v>
      </c>
    </row>
    <row r="241" spans="4:17" x14ac:dyDescent="0.25">
      <c r="D241" s="7" t="s">
        <v>474</v>
      </c>
      <c r="E241" s="20">
        <v>275</v>
      </c>
      <c r="F241" s="20">
        <v>296</v>
      </c>
      <c r="G241" s="9">
        <v>1.0763636363636364</v>
      </c>
      <c r="H241" s="20">
        <v>234</v>
      </c>
      <c r="I241" s="9">
        <v>0.79054054054054057</v>
      </c>
      <c r="J241" s="20">
        <v>0</v>
      </c>
      <c r="K241" s="9">
        <v>0</v>
      </c>
      <c r="L241" s="20">
        <v>7</v>
      </c>
      <c r="M241" s="9">
        <v>2.364864864864865E-2</v>
      </c>
      <c r="N241" s="20">
        <v>0</v>
      </c>
      <c r="O241" s="9">
        <v>0</v>
      </c>
      <c r="P241" s="20">
        <v>4</v>
      </c>
      <c r="Q241" s="9">
        <v>1.3513513513513514E-2</v>
      </c>
    </row>
    <row r="242" spans="4:17" x14ac:dyDescent="0.25">
      <c r="D242" s="8" t="s">
        <v>722</v>
      </c>
      <c r="E242" s="20">
        <v>8</v>
      </c>
      <c r="F242" s="20">
        <v>7</v>
      </c>
      <c r="G242" s="9">
        <v>0.875</v>
      </c>
      <c r="H242" s="20">
        <v>7</v>
      </c>
      <c r="I242" s="9">
        <v>1</v>
      </c>
      <c r="J242" s="20">
        <v>0</v>
      </c>
      <c r="K242" s="9">
        <v>0</v>
      </c>
      <c r="L242" s="20">
        <v>0</v>
      </c>
      <c r="M242" s="9">
        <v>0</v>
      </c>
      <c r="N242" s="20">
        <v>0</v>
      </c>
      <c r="O242" s="9">
        <v>0</v>
      </c>
      <c r="P242" s="20">
        <v>0</v>
      </c>
      <c r="Q242" s="9">
        <v>0</v>
      </c>
    </row>
    <row r="243" spans="4:17" x14ac:dyDescent="0.25">
      <c r="D243" s="8" t="s">
        <v>475</v>
      </c>
      <c r="E243" s="20">
        <v>80</v>
      </c>
      <c r="F243" s="20">
        <v>75</v>
      </c>
      <c r="G243" s="9">
        <v>0.9375</v>
      </c>
      <c r="H243" s="20">
        <v>63</v>
      </c>
      <c r="I243" s="9">
        <v>0.84</v>
      </c>
      <c r="J243" s="20">
        <v>0</v>
      </c>
      <c r="K243" s="9">
        <v>0</v>
      </c>
      <c r="L243" s="20">
        <v>3</v>
      </c>
      <c r="M243" s="9">
        <v>0.04</v>
      </c>
      <c r="N243" s="20">
        <v>0</v>
      </c>
      <c r="O243" s="9">
        <v>0</v>
      </c>
      <c r="P243" s="20">
        <v>0</v>
      </c>
      <c r="Q243" s="9">
        <v>0</v>
      </c>
    </row>
    <row r="244" spans="4:17" x14ac:dyDescent="0.25">
      <c r="D244" s="8" t="s">
        <v>476</v>
      </c>
      <c r="E244" s="20">
        <v>54</v>
      </c>
      <c r="F244" s="20">
        <v>51</v>
      </c>
      <c r="G244" s="9">
        <v>0.94444444444444442</v>
      </c>
      <c r="H244" s="20">
        <v>48</v>
      </c>
      <c r="I244" s="9">
        <v>0.94117647058823528</v>
      </c>
      <c r="J244" s="20">
        <v>0</v>
      </c>
      <c r="K244" s="9">
        <v>0</v>
      </c>
      <c r="L244" s="20">
        <v>1</v>
      </c>
      <c r="M244" s="9">
        <v>1.9607843137254902E-2</v>
      </c>
      <c r="N244" s="20">
        <v>0</v>
      </c>
      <c r="O244" s="9">
        <v>0</v>
      </c>
      <c r="P244" s="20">
        <v>0</v>
      </c>
      <c r="Q244" s="9">
        <v>0</v>
      </c>
    </row>
    <row r="245" spans="4:17" x14ac:dyDescent="0.25">
      <c r="D245" s="8" t="s">
        <v>708</v>
      </c>
      <c r="E245" s="20">
        <v>30</v>
      </c>
      <c r="F245" s="20">
        <v>27</v>
      </c>
      <c r="G245" s="9">
        <v>0.9</v>
      </c>
      <c r="H245" s="20">
        <v>26</v>
      </c>
      <c r="I245" s="9">
        <v>0.96296296296296291</v>
      </c>
      <c r="J245" s="20">
        <v>0</v>
      </c>
      <c r="K245" s="9">
        <v>0</v>
      </c>
      <c r="L245" s="20">
        <v>1</v>
      </c>
      <c r="M245" s="9">
        <v>3.7037037037037035E-2</v>
      </c>
      <c r="N245" s="20">
        <v>0</v>
      </c>
      <c r="O245" s="9">
        <v>0</v>
      </c>
      <c r="P245" s="20">
        <v>1</v>
      </c>
      <c r="Q245" s="9">
        <v>3.7037037037037035E-2</v>
      </c>
    </row>
    <row r="246" spans="4:17" x14ac:dyDescent="0.25">
      <c r="D246" s="8" t="s">
        <v>723</v>
      </c>
      <c r="E246" s="20">
        <v>32</v>
      </c>
      <c r="F246" s="20">
        <v>30</v>
      </c>
      <c r="G246" s="9">
        <v>0.9375</v>
      </c>
      <c r="H246" s="20">
        <v>27</v>
      </c>
      <c r="I246" s="9">
        <v>0.9</v>
      </c>
      <c r="J246" s="20">
        <v>0</v>
      </c>
      <c r="K246" s="9">
        <v>0</v>
      </c>
      <c r="L246" s="20">
        <v>1</v>
      </c>
      <c r="M246" s="9">
        <v>3.3333333333333333E-2</v>
      </c>
      <c r="N246" s="20">
        <v>0</v>
      </c>
      <c r="O246" s="9">
        <v>0</v>
      </c>
      <c r="P246" s="20">
        <v>1</v>
      </c>
      <c r="Q246" s="9">
        <v>3.3333333333333333E-2</v>
      </c>
    </row>
    <row r="247" spans="4:17" x14ac:dyDescent="0.25">
      <c r="D247" s="8" t="s">
        <v>483</v>
      </c>
      <c r="E247" s="20"/>
      <c r="F247" s="20">
        <v>39</v>
      </c>
      <c r="G247" s="9">
        <v>0</v>
      </c>
      <c r="H247" s="20"/>
      <c r="I247" s="9">
        <v>0</v>
      </c>
      <c r="J247" s="20"/>
      <c r="K247" s="9">
        <v>0</v>
      </c>
      <c r="L247" s="20">
        <v>1</v>
      </c>
      <c r="M247" s="9">
        <v>2.564102564102564E-2</v>
      </c>
      <c r="N247" s="20"/>
      <c r="O247" s="9">
        <v>0</v>
      </c>
      <c r="P247" s="20"/>
      <c r="Q247" s="9">
        <v>0</v>
      </c>
    </row>
    <row r="248" spans="4:17" x14ac:dyDescent="0.25">
      <c r="D248" s="8" t="s">
        <v>490</v>
      </c>
      <c r="E248" s="20">
        <v>37</v>
      </c>
      <c r="F248" s="20">
        <v>34</v>
      </c>
      <c r="G248" s="9">
        <v>0.91891891891891897</v>
      </c>
      <c r="H248" s="20">
        <v>31</v>
      </c>
      <c r="I248" s="9">
        <v>0.91176470588235292</v>
      </c>
      <c r="J248" s="20">
        <v>0</v>
      </c>
      <c r="K248" s="9">
        <v>0</v>
      </c>
      <c r="L248" s="20">
        <v>0</v>
      </c>
      <c r="M248" s="9">
        <v>0</v>
      </c>
      <c r="N248" s="20">
        <v>0</v>
      </c>
      <c r="O248" s="9">
        <v>0</v>
      </c>
      <c r="P248" s="20">
        <v>2</v>
      </c>
      <c r="Q248" s="9">
        <v>5.8823529411764705E-2</v>
      </c>
    </row>
    <row r="249" spans="4:17" x14ac:dyDescent="0.25">
      <c r="D249" s="8" t="s">
        <v>724</v>
      </c>
      <c r="E249" s="20">
        <v>34</v>
      </c>
      <c r="F249" s="20">
        <v>33</v>
      </c>
      <c r="G249" s="9">
        <v>0.97058823529411764</v>
      </c>
      <c r="H249" s="20">
        <v>32</v>
      </c>
      <c r="I249" s="9">
        <v>0.96969696969696972</v>
      </c>
      <c r="J249" s="20">
        <v>0</v>
      </c>
      <c r="K249" s="9">
        <v>0</v>
      </c>
      <c r="L249" s="20">
        <v>0</v>
      </c>
      <c r="M249" s="9">
        <v>0</v>
      </c>
      <c r="N249" s="20">
        <v>0</v>
      </c>
      <c r="O249" s="9">
        <v>0</v>
      </c>
      <c r="P249" s="20">
        <v>0</v>
      </c>
      <c r="Q249" s="9">
        <v>0</v>
      </c>
    </row>
    <row r="250" spans="4:17" x14ac:dyDescent="0.25">
      <c r="D250" s="7" t="s">
        <v>473</v>
      </c>
      <c r="E250" s="20">
        <v>484</v>
      </c>
      <c r="F250" s="20">
        <v>487</v>
      </c>
      <c r="G250" s="9">
        <v>1.0061983471074381</v>
      </c>
      <c r="H250" s="20">
        <v>417</v>
      </c>
      <c r="I250" s="9">
        <v>0.85626283367556466</v>
      </c>
      <c r="J250" s="20">
        <v>0</v>
      </c>
      <c r="K250" s="9">
        <v>0</v>
      </c>
      <c r="L250" s="20">
        <v>14</v>
      </c>
      <c r="M250" s="9">
        <v>2.8747433264887063E-2</v>
      </c>
      <c r="N250" s="20">
        <v>1</v>
      </c>
      <c r="O250" s="9">
        <v>2.0533880903490761E-3</v>
      </c>
      <c r="P250" s="20">
        <v>7</v>
      </c>
      <c r="Q250" s="9">
        <v>1.4373716632443531E-2</v>
      </c>
    </row>
    <row r="251" spans="4:17" x14ac:dyDescent="0.25">
      <c r="D251" s="8" t="s">
        <v>625</v>
      </c>
      <c r="E251" s="20">
        <v>31</v>
      </c>
      <c r="F251" s="20">
        <v>31</v>
      </c>
      <c r="G251" s="9">
        <v>1</v>
      </c>
      <c r="H251" s="20">
        <v>29</v>
      </c>
      <c r="I251" s="9">
        <v>0.93548387096774188</v>
      </c>
      <c r="J251" s="20">
        <v>0</v>
      </c>
      <c r="K251" s="9">
        <v>0</v>
      </c>
      <c r="L251" s="20">
        <v>0</v>
      </c>
      <c r="M251" s="9">
        <v>0</v>
      </c>
      <c r="N251" s="20">
        <v>0</v>
      </c>
      <c r="O251" s="9">
        <v>0</v>
      </c>
      <c r="P251" s="20">
        <v>0</v>
      </c>
      <c r="Q251" s="9">
        <v>0</v>
      </c>
    </row>
    <row r="252" spans="4:17" x14ac:dyDescent="0.25">
      <c r="D252" s="8" t="s">
        <v>627</v>
      </c>
      <c r="E252" s="20">
        <v>75</v>
      </c>
      <c r="F252" s="20">
        <v>69</v>
      </c>
      <c r="G252" s="9">
        <v>0.92</v>
      </c>
      <c r="H252" s="20">
        <v>65</v>
      </c>
      <c r="I252" s="9">
        <v>0.94202898550724634</v>
      </c>
      <c r="J252" s="20">
        <v>0</v>
      </c>
      <c r="K252" s="9">
        <v>0</v>
      </c>
      <c r="L252" s="20">
        <v>5</v>
      </c>
      <c r="M252" s="9">
        <v>7.2463768115942032E-2</v>
      </c>
      <c r="N252" s="20">
        <v>0</v>
      </c>
      <c r="O252" s="9">
        <v>0</v>
      </c>
      <c r="P252" s="20">
        <v>0</v>
      </c>
      <c r="Q252" s="9">
        <v>0</v>
      </c>
    </row>
    <row r="253" spans="4:17" x14ac:dyDescent="0.25">
      <c r="D253" s="8" t="s">
        <v>630</v>
      </c>
      <c r="E253" s="20">
        <v>25</v>
      </c>
      <c r="F253" s="20">
        <v>24</v>
      </c>
      <c r="G253" s="9">
        <v>0.96</v>
      </c>
      <c r="H253" s="20">
        <v>18</v>
      </c>
      <c r="I253" s="9">
        <v>0.75</v>
      </c>
      <c r="J253" s="20">
        <v>0</v>
      </c>
      <c r="K253" s="9">
        <v>0</v>
      </c>
      <c r="L253" s="20">
        <v>0</v>
      </c>
      <c r="M253" s="9">
        <v>0</v>
      </c>
      <c r="N253" s="20">
        <v>0</v>
      </c>
      <c r="O253" s="9">
        <v>0</v>
      </c>
      <c r="P253" s="20">
        <v>1</v>
      </c>
      <c r="Q253" s="9">
        <v>4.1666666666666664E-2</v>
      </c>
    </row>
    <row r="254" spans="4:17" x14ac:dyDescent="0.25">
      <c r="D254" s="8" t="s">
        <v>481</v>
      </c>
      <c r="E254" s="20">
        <v>28</v>
      </c>
      <c r="F254" s="20">
        <v>28</v>
      </c>
      <c r="G254" s="9">
        <v>1</v>
      </c>
      <c r="H254" s="20">
        <v>27</v>
      </c>
      <c r="I254" s="9">
        <v>0.9642857142857143</v>
      </c>
      <c r="J254" s="20">
        <v>0</v>
      </c>
      <c r="K254" s="9">
        <v>0</v>
      </c>
      <c r="L254" s="20">
        <v>0</v>
      </c>
      <c r="M254" s="9">
        <v>0</v>
      </c>
      <c r="N254" s="20">
        <v>0</v>
      </c>
      <c r="O254" s="9">
        <v>0</v>
      </c>
      <c r="P254" s="20">
        <v>0</v>
      </c>
      <c r="Q254" s="9">
        <v>0</v>
      </c>
    </row>
    <row r="255" spans="4:17" x14ac:dyDescent="0.25">
      <c r="D255" s="8" t="s">
        <v>637</v>
      </c>
      <c r="E255" s="20">
        <v>26</v>
      </c>
      <c r="F255" s="20">
        <v>24</v>
      </c>
      <c r="G255" s="9">
        <v>0.92307692307692313</v>
      </c>
      <c r="H255" s="20">
        <v>22</v>
      </c>
      <c r="I255" s="9">
        <v>0.91666666666666663</v>
      </c>
      <c r="J255" s="20">
        <v>0</v>
      </c>
      <c r="K255" s="9">
        <v>0</v>
      </c>
      <c r="L255" s="20">
        <v>0</v>
      </c>
      <c r="M255" s="9">
        <v>0</v>
      </c>
      <c r="N255" s="20">
        <v>0</v>
      </c>
      <c r="O255" s="9">
        <v>0</v>
      </c>
      <c r="P255" s="20">
        <v>1</v>
      </c>
      <c r="Q255" s="9">
        <v>4.1666666666666664E-2</v>
      </c>
    </row>
    <row r="256" spans="4:17" x14ac:dyDescent="0.25">
      <c r="D256" s="8" t="s">
        <v>639</v>
      </c>
      <c r="E256" s="20">
        <v>86</v>
      </c>
      <c r="F256" s="20">
        <v>82</v>
      </c>
      <c r="G256" s="9">
        <v>0.95348837209302328</v>
      </c>
      <c r="H256" s="20">
        <v>76</v>
      </c>
      <c r="I256" s="9">
        <v>0.92682926829268297</v>
      </c>
      <c r="J256" s="20">
        <v>0</v>
      </c>
      <c r="K256" s="9">
        <v>0</v>
      </c>
      <c r="L256" s="20">
        <v>2</v>
      </c>
      <c r="M256" s="9">
        <v>2.4390243902439025E-2</v>
      </c>
      <c r="N256" s="20">
        <v>0</v>
      </c>
      <c r="O256" s="9">
        <v>0</v>
      </c>
      <c r="P256" s="20">
        <v>1</v>
      </c>
      <c r="Q256" s="9">
        <v>1.2195121951219513E-2</v>
      </c>
    </row>
    <row r="257" spans="4:17" x14ac:dyDescent="0.25">
      <c r="D257" s="8" t="s">
        <v>640</v>
      </c>
      <c r="E257" s="20">
        <v>23</v>
      </c>
      <c r="F257" s="20">
        <v>22</v>
      </c>
      <c r="G257" s="9">
        <v>0.95652173913043481</v>
      </c>
      <c r="H257" s="20">
        <v>20</v>
      </c>
      <c r="I257" s="9">
        <v>0.90909090909090906</v>
      </c>
      <c r="J257" s="20">
        <v>0</v>
      </c>
      <c r="K257" s="9">
        <v>0</v>
      </c>
      <c r="L257" s="20">
        <v>1</v>
      </c>
      <c r="M257" s="9">
        <v>4.5454545454545456E-2</v>
      </c>
      <c r="N257" s="20">
        <v>0</v>
      </c>
      <c r="O257" s="9">
        <v>0</v>
      </c>
      <c r="P257" s="20">
        <v>0</v>
      </c>
      <c r="Q257" s="9">
        <v>0</v>
      </c>
    </row>
    <row r="258" spans="4:17" x14ac:dyDescent="0.25">
      <c r="D258" s="8" t="s">
        <v>491</v>
      </c>
      <c r="E258" s="20">
        <v>56</v>
      </c>
      <c r="F258" s="20">
        <v>53</v>
      </c>
      <c r="G258" s="9">
        <v>0.9464285714285714</v>
      </c>
      <c r="H258" s="20">
        <v>42</v>
      </c>
      <c r="I258" s="9">
        <v>0.79245283018867929</v>
      </c>
      <c r="J258" s="20">
        <v>0</v>
      </c>
      <c r="K258" s="9">
        <v>0</v>
      </c>
      <c r="L258" s="20">
        <v>0</v>
      </c>
      <c r="M258" s="9">
        <v>0</v>
      </c>
      <c r="N258" s="20">
        <v>1</v>
      </c>
      <c r="O258" s="9">
        <v>1.8867924528301886E-2</v>
      </c>
      <c r="P258" s="20">
        <v>1</v>
      </c>
      <c r="Q258" s="9">
        <v>1.8867924528301886E-2</v>
      </c>
    </row>
    <row r="259" spans="4:17" x14ac:dyDescent="0.25">
      <c r="D259" s="8" t="s">
        <v>641</v>
      </c>
      <c r="E259" s="20">
        <v>76</v>
      </c>
      <c r="F259" s="20">
        <v>71</v>
      </c>
      <c r="G259" s="9">
        <v>0.93421052631578949</v>
      </c>
      <c r="H259" s="20">
        <v>63</v>
      </c>
      <c r="I259" s="9">
        <v>0.88732394366197187</v>
      </c>
      <c r="J259" s="20">
        <v>0</v>
      </c>
      <c r="K259" s="9">
        <v>0</v>
      </c>
      <c r="L259" s="20">
        <v>4</v>
      </c>
      <c r="M259" s="9">
        <v>5.6338028169014086E-2</v>
      </c>
      <c r="N259" s="20">
        <v>0</v>
      </c>
      <c r="O259" s="9">
        <v>0</v>
      </c>
      <c r="P259" s="20">
        <v>1</v>
      </c>
      <c r="Q259" s="9">
        <v>1.4084507042253521E-2</v>
      </c>
    </row>
    <row r="260" spans="4:17" x14ac:dyDescent="0.25">
      <c r="D260" s="8" t="s">
        <v>725</v>
      </c>
      <c r="E260" s="20">
        <v>58</v>
      </c>
      <c r="F260" s="20">
        <v>55</v>
      </c>
      <c r="G260" s="9">
        <v>0.94827586206896552</v>
      </c>
      <c r="H260" s="20">
        <v>55</v>
      </c>
      <c r="I260" s="9">
        <v>1</v>
      </c>
      <c r="J260" s="20">
        <v>0</v>
      </c>
      <c r="K260" s="9">
        <v>0</v>
      </c>
      <c r="L260" s="20">
        <v>1</v>
      </c>
      <c r="M260" s="9">
        <v>1.8181818181818181E-2</v>
      </c>
      <c r="N260" s="20">
        <v>0</v>
      </c>
      <c r="O260" s="9">
        <v>0</v>
      </c>
      <c r="P260" s="20">
        <v>2</v>
      </c>
      <c r="Q260" s="9">
        <v>3.6363636363636362E-2</v>
      </c>
    </row>
    <row r="261" spans="4:17" x14ac:dyDescent="0.25">
      <c r="D261" s="8" t="s">
        <v>751</v>
      </c>
      <c r="E261" s="20"/>
      <c r="F261" s="20">
        <v>28</v>
      </c>
      <c r="G261" s="9">
        <v>0</v>
      </c>
      <c r="H261" s="20"/>
      <c r="I261" s="9">
        <v>0</v>
      </c>
      <c r="J261" s="20"/>
      <c r="K261" s="9">
        <v>0</v>
      </c>
      <c r="L261" s="20">
        <v>1</v>
      </c>
      <c r="M261" s="9">
        <v>3.5714285714285712E-2</v>
      </c>
      <c r="N261" s="20"/>
      <c r="O261" s="9">
        <v>0</v>
      </c>
      <c r="P261" s="20"/>
      <c r="Q261" s="9">
        <v>0</v>
      </c>
    </row>
    <row r="262" spans="4:17" x14ac:dyDescent="0.25">
      <c r="D262" s="6" t="s">
        <v>643</v>
      </c>
      <c r="E262" s="20">
        <v>1927</v>
      </c>
      <c r="F262" s="20">
        <v>1685</v>
      </c>
      <c r="G262" s="9">
        <v>0.87441619097042034</v>
      </c>
      <c r="H262" s="20">
        <v>1366</v>
      </c>
      <c r="I262" s="9">
        <v>0.81068249258160241</v>
      </c>
      <c r="J262" s="20">
        <v>0</v>
      </c>
      <c r="K262" s="9">
        <v>0</v>
      </c>
      <c r="L262" s="20">
        <v>140</v>
      </c>
      <c r="M262" s="9">
        <v>8.3086053412462904E-2</v>
      </c>
      <c r="N262" s="20">
        <v>29</v>
      </c>
      <c r="O262" s="9">
        <v>1.7210682492581602E-2</v>
      </c>
      <c r="P262" s="20">
        <v>6</v>
      </c>
      <c r="Q262" s="9">
        <v>3.5608308605341245E-3</v>
      </c>
    </row>
    <row r="263" spans="4:17" x14ac:dyDescent="0.25">
      <c r="D263" s="7" t="s">
        <v>659</v>
      </c>
      <c r="E263" s="20">
        <v>267</v>
      </c>
      <c r="F263" s="20">
        <v>238</v>
      </c>
      <c r="G263" s="9">
        <v>0.89138576779026213</v>
      </c>
      <c r="H263" s="20">
        <v>193</v>
      </c>
      <c r="I263" s="9">
        <v>0.81092436974789917</v>
      </c>
      <c r="J263" s="20">
        <v>0</v>
      </c>
      <c r="K263" s="9">
        <v>0</v>
      </c>
      <c r="L263" s="20">
        <v>22</v>
      </c>
      <c r="M263" s="9">
        <v>9.2436974789915971E-2</v>
      </c>
      <c r="N263" s="20">
        <v>3</v>
      </c>
      <c r="O263" s="9">
        <v>1.2605042016806723E-2</v>
      </c>
      <c r="P263" s="20">
        <v>0</v>
      </c>
      <c r="Q263" s="9">
        <v>0</v>
      </c>
    </row>
    <row r="264" spans="4:17" x14ac:dyDescent="0.25">
      <c r="D264" s="8" t="s">
        <v>660</v>
      </c>
      <c r="E264" s="20">
        <v>22</v>
      </c>
      <c r="F264" s="20">
        <v>18</v>
      </c>
      <c r="G264" s="9">
        <v>0.81818181818181823</v>
      </c>
      <c r="H264" s="20">
        <v>17</v>
      </c>
      <c r="I264" s="9">
        <v>0.94444444444444442</v>
      </c>
      <c r="J264" s="20">
        <v>0</v>
      </c>
      <c r="K264" s="9">
        <v>0</v>
      </c>
      <c r="L264" s="20">
        <v>3</v>
      </c>
      <c r="M264" s="9">
        <v>0.16666666666666666</v>
      </c>
      <c r="N264" s="20">
        <v>1</v>
      </c>
      <c r="O264" s="9">
        <v>5.5555555555555552E-2</v>
      </c>
      <c r="P264" s="20">
        <v>0</v>
      </c>
      <c r="Q264" s="9">
        <v>0</v>
      </c>
    </row>
    <row r="265" spans="4:17" x14ac:dyDescent="0.25">
      <c r="D265" s="8" t="s">
        <v>662</v>
      </c>
      <c r="E265" s="20">
        <v>36</v>
      </c>
      <c r="F265" s="20">
        <v>33</v>
      </c>
      <c r="G265" s="9">
        <v>0.91666666666666663</v>
      </c>
      <c r="H265" s="20">
        <v>27</v>
      </c>
      <c r="I265" s="9">
        <v>0.81818181818181823</v>
      </c>
      <c r="J265" s="20">
        <v>0</v>
      </c>
      <c r="K265" s="9">
        <v>0</v>
      </c>
      <c r="L265" s="20">
        <v>3</v>
      </c>
      <c r="M265" s="9">
        <v>9.0909090909090912E-2</v>
      </c>
      <c r="N265" s="20">
        <v>0</v>
      </c>
      <c r="O265" s="9">
        <v>0</v>
      </c>
      <c r="P265" s="20">
        <v>0</v>
      </c>
      <c r="Q265" s="9">
        <v>0</v>
      </c>
    </row>
    <row r="266" spans="4:17" x14ac:dyDescent="0.25">
      <c r="D266" s="8" t="s">
        <v>670</v>
      </c>
      <c r="E266" s="20">
        <v>35</v>
      </c>
      <c r="F266" s="20">
        <v>32</v>
      </c>
      <c r="G266" s="9">
        <v>0.91428571428571426</v>
      </c>
      <c r="H266" s="20">
        <v>24</v>
      </c>
      <c r="I266" s="9">
        <v>0.75</v>
      </c>
      <c r="J266" s="20">
        <v>0</v>
      </c>
      <c r="K266" s="9">
        <v>0</v>
      </c>
      <c r="L266" s="20">
        <v>3</v>
      </c>
      <c r="M266" s="9">
        <v>9.375E-2</v>
      </c>
      <c r="N266" s="20">
        <v>0</v>
      </c>
      <c r="O266" s="9">
        <v>0</v>
      </c>
      <c r="P266" s="20">
        <v>0</v>
      </c>
      <c r="Q266" s="9">
        <v>0</v>
      </c>
    </row>
    <row r="267" spans="4:17" x14ac:dyDescent="0.25">
      <c r="D267" s="8" t="s">
        <v>675</v>
      </c>
      <c r="E267" s="20">
        <v>138</v>
      </c>
      <c r="F267" s="20">
        <v>121</v>
      </c>
      <c r="G267" s="9">
        <v>0.87681159420289856</v>
      </c>
      <c r="H267" s="20">
        <v>98</v>
      </c>
      <c r="I267" s="9">
        <v>0.80991735537190079</v>
      </c>
      <c r="J267" s="20">
        <v>0</v>
      </c>
      <c r="K267" s="9">
        <v>0</v>
      </c>
      <c r="L267" s="20">
        <v>11</v>
      </c>
      <c r="M267" s="9">
        <v>9.0909090909090912E-2</v>
      </c>
      <c r="N267" s="20">
        <v>2</v>
      </c>
      <c r="O267" s="9">
        <v>1.6528925619834711E-2</v>
      </c>
      <c r="P267" s="20">
        <v>0</v>
      </c>
      <c r="Q267" s="9">
        <v>0</v>
      </c>
    </row>
    <row r="268" spans="4:17" x14ac:dyDescent="0.25">
      <c r="D268" s="8" t="s">
        <v>679</v>
      </c>
      <c r="E268" s="20">
        <v>36</v>
      </c>
      <c r="F268" s="20">
        <v>34</v>
      </c>
      <c r="G268" s="9">
        <v>0.94444444444444442</v>
      </c>
      <c r="H268" s="20">
        <v>27</v>
      </c>
      <c r="I268" s="9">
        <v>0.79411764705882348</v>
      </c>
      <c r="J268" s="20">
        <v>0</v>
      </c>
      <c r="K268" s="9">
        <v>0</v>
      </c>
      <c r="L268" s="20">
        <v>2</v>
      </c>
      <c r="M268" s="9">
        <v>5.8823529411764705E-2</v>
      </c>
      <c r="N268" s="20">
        <v>0</v>
      </c>
      <c r="O268" s="9">
        <v>0</v>
      </c>
      <c r="P268" s="20">
        <v>0</v>
      </c>
      <c r="Q268" s="9">
        <v>0</v>
      </c>
    </row>
    <row r="269" spans="4:17" x14ac:dyDescent="0.25">
      <c r="D269" s="7" t="s">
        <v>646</v>
      </c>
      <c r="E269" s="20">
        <v>139</v>
      </c>
      <c r="F269" s="20">
        <v>118</v>
      </c>
      <c r="G269" s="9">
        <v>0.84892086330935257</v>
      </c>
      <c r="H269" s="20">
        <v>80</v>
      </c>
      <c r="I269" s="9">
        <v>0.67796610169491522</v>
      </c>
      <c r="J269" s="20">
        <v>0</v>
      </c>
      <c r="K269" s="9">
        <v>0</v>
      </c>
      <c r="L269" s="20">
        <v>9</v>
      </c>
      <c r="M269" s="9">
        <v>7.6271186440677971E-2</v>
      </c>
      <c r="N269" s="20">
        <v>0</v>
      </c>
      <c r="O269" s="9">
        <v>0</v>
      </c>
      <c r="P269" s="20">
        <v>1</v>
      </c>
      <c r="Q269" s="9">
        <v>8.4745762711864406E-3</v>
      </c>
    </row>
    <row r="270" spans="4:17" x14ac:dyDescent="0.25">
      <c r="D270" s="8" t="s">
        <v>647</v>
      </c>
      <c r="E270" s="20">
        <v>62</v>
      </c>
      <c r="F270" s="20">
        <v>52</v>
      </c>
      <c r="G270" s="9">
        <v>0.83870967741935487</v>
      </c>
      <c r="H270" s="20">
        <v>33</v>
      </c>
      <c r="I270" s="9">
        <v>0.63461538461538458</v>
      </c>
      <c r="J270" s="20">
        <v>0</v>
      </c>
      <c r="K270" s="9">
        <v>0</v>
      </c>
      <c r="L270" s="20">
        <v>5</v>
      </c>
      <c r="M270" s="9">
        <v>9.6153846153846159E-2</v>
      </c>
      <c r="N270" s="20">
        <v>0</v>
      </c>
      <c r="O270" s="9">
        <v>0</v>
      </c>
      <c r="P270" s="20">
        <v>1</v>
      </c>
      <c r="Q270" s="9">
        <v>1.9230769230769232E-2</v>
      </c>
    </row>
    <row r="271" spans="4:17" x14ac:dyDescent="0.25">
      <c r="D271" s="8" t="s">
        <v>652</v>
      </c>
      <c r="E271" s="20">
        <v>39</v>
      </c>
      <c r="F271" s="20">
        <v>34</v>
      </c>
      <c r="G271" s="9">
        <v>0.87179487179487181</v>
      </c>
      <c r="H271" s="20">
        <v>26</v>
      </c>
      <c r="I271" s="9">
        <v>0.76470588235294112</v>
      </c>
      <c r="J271" s="20">
        <v>0</v>
      </c>
      <c r="K271" s="9">
        <v>0</v>
      </c>
      <c r="L271" s="20">
        <v>2</v>
      </c>
      <c r="M271" s="9">
        <v>5.8823529411764705E-2</v>
      </c>
      <c r="N271" s="20">
        <v>0</v>
      </c>
      <c r="O271" s="9">
        <v>0</v>
      </c>
      <c r="P271" s="20">
        <v>0</v>
      </c>
      <c r="Q271" s="9">
        <v>0</v>
      </c>
    </row>
    <row r="272" spans="4:17" x14ac:dyDescent="0.25">
      <c r="D272" s="8" t="s">
        <v>663</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671</v>
      </c>
      <c r="E273" s="20">
        <v>38</v>
      </c>
      <c r="F273" s="20">
        <v>32</v>
      </c>
      <c r="G273" s="9">
        <v>0.84210526315789469</v>
      </c>
      <c r="H273" s="20">
        <v>21</v>
      </c>
      <c r="I273" s="9">
        <v>0.65625</v>
      </c>
      <c r="J273" s="20">
        <v>0</v>
      </c>
      <c r="K273" s="9">
        <v>0</v>
      </c>
      <c r="L273" s="20">
        <v>2</v>
      </c>
      <c r="M273" s="9">
        <v>6.25E-2</v>
      </c>
      <c r="N273" s="20">
        <v>0</v>
      </c>
      <c r="O273" s="9">
        <v>0</v>
      </c>
      <c r="P273" s="20">
        <v>0</v>
      </c>
      <c r="Q273" s="9">
        <v>0</v>
      </c>
    </row>
    <row r="274" spans="4:17" x14ac:dyDescent="0.25">
      <c r="D274" s="7" t="s">
        <v>648</v>
      </c>
      <c r="E274" s="20">
        <v>182</v>
      </c>
      <c r="F274" s="20">
        <v>151</v>
      </c>
      <c r="G274" s="9">
        <v>0.82967032967032972</v>
      </c>
      <c r="H274" s="20">
        <v>137</v>
      </c>
      <c r="I274" s="9">
        <v>0.9072847682119205</v>
      </c>
      <c r="J274" s="20">
        <v>0</v>
      </c>
      <c r="K274" s="9">
        <v>0</v>
      </c>
      <c r="L274" s="20">
        <v>19</v>
      </c>
      <c r="M274" s="9">
        <v>0.12582781456953643</v>
      </c>
      <c r="N274" s="20">
        <v>5</v>
      </c>
      <c r="O274" s="9">
        <v>3.3112582781456956E-2</v>
      </c>
      <c r="P274" s="20">
        <v>0</v>
      </c>
      <c r="Q274" s="9">
        <v>0</v>
      </c>
    </row>
    <row r="275" spans="4:17" x14ac:dyDescent="0.25">
      <c r="D275" s="8" t="s">
        <v>649</v>
      </c>
      <c r="E275" s="20">
        <v>54</v>
      </c>
      <c r="F275" s="20">
        <v>47</v>
      </c>
      <c r="G275" s="9">
        <v>0.87037037037037035</v>
      </c>
      <c r="H275" s="20">
        <v>42</v>
      </c>
      <c r="I275" s="9">
        <v>0.8936170212765957</v>
      </c>
      <c r="J275" s="20">
        <v>0</v>
      </c>
      <c r="K275" s="9">
        <v>0</v>
      </c>
      <c r="L275" s="20">
        <v>5</v>
      </c>
      <c r="M275" s="9">
        <v>0.10638297872340426</v>
      </c>
      <c r="N275" s="20">
        <v>1</v>
      </c>
      <c r="O275" s="9">
        <v>2.1276595744680851E-2</v>
      </c>
      <c r="P275" s="20">
        <v>0</v>
      </c>
      <c r="Q275" s="9">
        <v>0</v>
      </c>
    </row>
    <row r="276" spans="4:17" x14ac:dyDescent="0.25">
      <c r="D276" s="8" t="s">
        <v>655</v>
      </c>
      <c r="E276" s="20">
        <v>28</v>
      </c>
      <c r="F276" s="20">
        <v>25</v>
      </c>
      <c r="G276" s="9">
        <v>0.8928571428571429</v>
      </c>
      <c r="H276" s="20">
        <v>22</v>
      </c>
      <c r="I276" s="9">
        <v>0.88</v>
      </c>
      <c r="J276" s="20">
        <v>0</v>
      </c>
      <c r="K276" s="9">
        <v>0</v>
      </c>
      <c r="L276" s="20">
        <v>2</v>
      </c>
      <c r="M276" s="9">
        <v>0.08</v>
      </c>
      <c r="N276" s="20">
        <v>1</v>
      </c>
      <c r="O276" s="9">
        <v>0.04</v>
      </c>
      <c r="P276" s="20">
        <v>0</v>
      </c>
      <c r="Q276" s="9">
        <v>0</v>
      </c>
    </row>
    <row r="277" spans="4:17" x14ac:dyDescent="0.25">
      <c r="D277" s="8" t="s">
        <v>664</v>
      </c>
      <c r="E277" s="20">
        <v>68</v>
      </c>
      <c r="F277" s="20">
        <v>53</v>
      </c>
      <c r="G277" s="9">
        <v>0.77941176470588236</v>
      </c>
      <c r="H277" s="20">
        <v>50</v>
      </c>
      <c r="I277" s="9">
        <v>0.94339622641509435</v>
      </c>
      <c r="J277" s="20">
        <v>0</v>
      </c>
      <c r="K277" s="9">
        <v>0</v>
      </c>
      <c r="L277" s="20">
        <v>9</v>
      </c>
      <c r="M277" s="9">
        <v>0.16981132075471697</v>
      </c>
      <c r="N277" s="20">
        <v>2</v>
      </c>
      <c r="O277" s="9">
        <v>3.7735849056603772E-2</v>
      </c>
      <c r="P277" s="20">
        <v>0</v>
      </c>
      <c r="Q277" s="9">
        <v>0</v>
      </c>
    </row>
    <row r="278" spans="4:17" x14ac:dyDescent="0.25">
      <c r="D278" s="8" t="s">
        <v>665</v>
      </c>
      <c r="E278" s="20">
        <v>32</v>
      </c>
      <c r="F278" s="20">
        <v>26</v>
      </c>
      <c r="G278" s="9">
        <v>0.8125</v>
      </c>
      <c r="H278" s="20">
        <v>23</v>
      </c>
      <c r="I278" s="9">
        <v>0.88461538461538458</v>
      </c>
      <c r="J278" s="20">
        <v>0</v>
      </c>
      <c r="K278" s="9">
        <v>0</v>
      </c>
      <c r="L278" s="20">
        <v>3</v>
      </c>
      <c r="M278" s="9">
        <v>0.11538461538461539</v>
      </c>
      <c r="N278" s="20">
        <v>1</v>
      </c>
      <c r="O278" s="9">
        <v>3.8461538461538464E-2</v>
      </c>
      <c r="P278" s="20">
        <v>0</v>
      </c>
      <c r="Q278" s="9">
        <v>0</v>
      </c>
    </row>
    <row r="279" spans="4:17" x14ac:dyDescent="0.25">
      <c r="D279" s="7" t="s">
        <v>668</v>
      </c>
      <c r="E279" s="20">
        <v>361</v>
      </c>
      <c r="F279" s="20">
        <v>310</v>
      </c>
      <c r="G279" s="9">
        <v>0.8587257617728532</v>
      </c>
      <c r="H279" s="20">
        <v>233</v>
      </c>
      <c r="I279" s="9">
        <v>0.75161290322580643</v>
      </c>
      <c r="J279" s="20">
        <v>0</v>
      </c>
      <c r="K279" s="9">
        <v>0</v>
      </c>
      <c r="L279" s="20">
        <v>31</v>
      </c>
      <c r="M279" s="9">
        <v>0.1</v>
      </c>
      <c r="N279" s="20">
        <v>6</v>
      </c>
      <c r="O279" s="9">
        <v>1.935483870967742E-2</v>
      </c>
      <c r="P279" s="20">
        <v>0</v>
      </c>
      <c r="Q279" s="9">
        <v>0</v>
      </c>
    </row>
    <row r="280" spans="4:17" x14ac:dyDescent="0.25">
      <c r="D280" s="8" t="s">
        <v>669</v>
      </c>
      <c r="E280" s="20">
        <v>40</v>
      </c>
      <c r="F280" s="20">
        <v>38</v>
      </c>
      <c r="G280" s="9">
        <v>0.95</v>
      </c>
      <c r="H280" s="20">
        <v>34</v>
      </c>
      <c r="I280" s="9">
        <v>0.89473684210526316</v>
      </c>
      <c r="J280" s="20">
        <v>0</v>
      </c>
      <c r="K280" s="9">
        <v>0</v>
      </c>
      <c r="L280" s="20">
        <v>2</v>
      </c>
      <c r="M280" s="9">
        <v>5.2631578947368418E-2</v>
      </c>
      <c r="N280" s="20">
        <v>0</v>
      </c>
      <c r="O280" s="9">
        <v>0</v>
      </c>
      <c r="P280" s="20">
        <v>0</v>
      </c>
      <c r="Q280" s="9">
        <v>0</v>
      </c>
    </row>
    <row r="281" spans="4:17" x14ac:dyDescent="0.25">
      <c r="D281" s="8" t="s">
        <v>672</v>
      </c>
      <c r="E281" s="20">
        <v>63</v>
      </c>
      <c r="F281" s="20">
        <v>48</v>
      </c>
      <c r="G281" s="9">
        <v>0.76190476190476186</v>
      </c>
      <c r="H281" s="20">
        <v>24</v>
      </c>
      <c r="I281" s="9">
        <v>0.5</v>
      </c>
      <c r="J281" s="20">
        <v>0</v>
      </c>
      <c r="K281" s="9">
        <v>0</v>
      </c>
      <c r="L281" s="20">
        <v>8</v>
      </c>
      <c r="M281" s="9">
        <v>0.16666666666666666</v>
      </c>
      <c r="N281" s="20">
        <v>3</v>
      </c>
      <c r="O281" s="9">
        <v>6.25E-2</v>
      </c>
      <c r="P281" s="20">
        <v>0</v>
      </c>
      <c r="Q281" s="9">
        <v>0</v>
      </c>
    </row>
    <row r="282" spans="4:17" x14ac:dyDescent="0.25">
      <c r="D282" s="8" t="s">
        <v>674</v>
      </c>
      <c r="E282" s="20">
        <v>82</v>
      </c>
      <c r="F282" s="20">
        <v>66</v>
      </c>
      <c r="G282" s="9">
        <v>0.80487804878048785</v>
      </c>
      <c r="H282" s="20">
        <v>45</v>
      </c>
      <c r="I282" s="9">
        <v>0.68181818181818177</v>
      </c>
      <c r="J282" s="20">
        <v>0</v>
      </c>
      <c r="K282" s="9">
        <v>0</v>
      </c>
      <c r="L282" s="20">
        <v>10</v>
      </c>
      <c r="M282" s="9">
        <v>0.15151515151515152</v>
      </c>
      <c r="N282" s="20">
        <v>2</v>
      </c>
      <c r="O282" s="9">
        <v>3.0303030303030304E-2</v>
      </c>
      <c r="P282" s="20">
        <v>0</v>
      </c>
      <c r="Q282" s="9">
        <v>0</v>
      </c>
    </row>
    <row r="283" spans="4:17" x14ac:dyDescent="0.25">
      <c r="D283" s="8" t="s">
        <v>676</v>
      </c>
      <c r="E283" s="20">
        <v>25</v>
      </c>
      <c r="F283" s="20">
        <v>21</v>
      </c>
      <c r="G283" s="9">
        <v>0.84</v>
      </c>
      <c r="H283" s="20">
        <v>18</v>
      </c>
      <c r="I283" s="9">
        <v>0.8571428571428571</v>
      </c>
      <c r="J283" s="20">
        <v>0</v>
      </c>
      <c r="K283" s="9">
        <v>0</v>
      </c>
      <c r="L283" s="20">
        <v>2</v>
      </c>
      <c r="M283" s="9">
        <v>9.5238095238095233E-2</v>
      </c>
      <c r="N283" s="20">
        <v>1</v>
      </c>
      <c r="O283" s="9">
        <v>4.7619047619047616E-2</v>
      </c>
      <c r="P283" s="20">
        <v>0</v>
      </c>
      <c r="Q283" s="9">
        <v>0</v>
      </c>
    </row>
    <row r="284" spans="4:17" x14ac:dyDescent="0.25">
      <c r="D284" s="8" t="s">
        <v>681</v>
      </c>
      <c r="E284" s="20">
        <v>151</v>
      </c>
      <c r="F284" s="20">
        <v>137</v>
      </c>
      <c r="G284" s="9">
        <v>0.9072847682119205</v>
      </c>
      <c r="H284" s="20">
        <v>112</v>
      </c>
      <c r="I284" s="9">
        <v>0.81751824817518248</v>
      </c>
      <c r="J284" s="20">
        <v>0</v>
      </c>
      <c r="K284" s="9">
        <v>0</v>
      </c>
      <c r="L284" s="20">
        <v>9</v>
      </c>
      <c r="M284" s="9">
        <v>6.569343065693431E-2</v>
      </c>
      <c r="N284" s="20">
        <v>0</v>
      </c>
      <c r="O284" s="9">
        <v>0</v>
      </c>
      <c r="P284" s="20">
        <v>0</v>
      </c>
      <c r="Q284" s="9">
        <v>0</v>
      </c>
    </row>
    <row r="285" spans="4:17" x14ac:dyDescent="0.25">
      <c r="D285" s="7" t="s">
        <v>644</v>
      </c>
      <c r="E285" s="20">
        <v>298</v>
      </c>
      <c r="F285" s="20">
        <v>263</v>
      </c>
      <c r="G285" s="9">
        <v>0.8825503355704698</v>
      </c>
      <c r="H285" s="20">
        <v>239</v>
      </c>
      <c r="I285" s="9">
        <v>0.90874524714828897</v>
      </c>
      <c r="J285" s="20">
        <v>0</v>
      </c>
      <c r="K285" s="9">
        <v>0</v>
      </c>
      <c r="L285" s="20">
        <v>20</v>
      </c>
      <c r="M285" s="9">
        <v>7.6045627376425853E-2</v>
      </c>
      <c r="N285" s="20">
        <v>4</v>
      </c>
      <c r="O285" s="9">
        <v>1.5209125475285171E-2</v>
      </c>
      <c r="P285" s="20">
        <v>1</v>
      </c>
      <c r="Q285" s="9">
        <v>3.8022813688212928E-3</v>
      </c>
    </row>
    <row r="286" spans="4:17" x14ac:dyDescent="0.25">
      <c r="D286" s="8" t="s">
        <v>645</v>
      </c>
      <c r="E286" s="20">
        <v>39</v>
      </c>
      <c r="F286" s="20">
        <v>37</v>
      </c>
      <c r="G286" s="9">
        <v>0.94871794871794868</v>
      </c>
      <c r="H286" s="20">
        <v>33</v>
      </c>
      <c r="I286" s="9">
        <v>0.89189189189189189</v>
      </c>
      <c r="J286" s="20">
        <v>0</v>
      </c>
      <c r="K286" s="9">
        <v>0</v>
      </c>
      <c r="L286" s="20">
        <v>1</v>
      </c>
      <c r="M286" s="9">
        <v>2.7027027027027029E-2</v>
      </c>
      <c r="N286" s="20">
        <v>0</v>
      </c>
      <c r="O286" s="9">
        <v>0</v>
      </c>
      <c r="P286" s="20">
        <v>0</v>
      </c>
      <c r="Q286" s="9">
        <v>0</v>
      </c>
    </row>
    <row r="287" spans="4:17" x14ac:dyDescent="0.25">
      <c r="D287" s="8" t="s">
        <v>726</v>
      </c>
      <c r="E287" s="20">
        <v>128</v>
      </c>
      <c r="F287" s="20">
        <v>115</v>
      </c>
      <c r="G287" s="9">
        <v>0.8984375</v>
      </c>
      <c r="H287" s="20">
        <v>106</v>
      </c>
      <c r="I287" s="9">
        <v>0.92173913043478262</v>
      </c>
      <c r="J287" s="20">
        <v>0</v>
      </c>
      <c r="K287" s="9">
        <v>0</v>
      </c>
      <c r="L287" s="20">
        <v>7</v>
      </c>
      <c r="M287" s="9">
        <v>6.0869565217391307E-2</v>
      </c>
      <c r="N287" s="20">
        <v>2</v>
      </c>
      <c r="O287" s="9">
        <v>1.7391304347826087E-2</v>
      </c>
      <c r="P287" s="20">
        <v>1</v>
      </c>
      <c r="Q287" s="9">
        <v>8.6956521739130436E-3</v>
      </c>
    </row>
    <row r="288" spans="4:17" x14ac:dyDescent="0.25">
      <c r="D288" s="8" t="s">
        <v>658</v>
      </c>
      <c r="E288" s="20">
        <v>58</v>
      </c>
      <c r="F288" s="20">
        <v>49</v>
      </c>
      <c r="G288" s="9">
        <v>0.84482758620689657</v>
      </c>
      <c r="H288" s="20">
        <v>45</v>
      </c>
      <c r="I288" s="9">
        <v>0.91836734693877553</v>
      </c>
      <c r="J288" s="20">
        <v>0</v>
      </c>
      <c r="K288" s="9">
        <v>0</v>
      </c>
      <c r="L288" s="20">
        <v>5</v>
      </c>
      <c r="M288" s="9">
        <v>0.10204081632653061</v>
      </c>
      <c r="N288" s="20">
        <v>0</v>
      </c>
      <c r="O288" s="9">
        <v>0</v>
      </c>
      <c r="P288" s="20">
        <v>0</v>
      </c>
      <c r="Q288" s="9">
        <v>0</v>
      </c>
    </row>
    <row r="289" spans="4:17" x14ac:dyDescent="0.25">
      <c r="D289" s="8" t="s">
        <v>667</v>
      </c>
      <c r="E289" s="20">
        <v>73</v>
      </c>
      <c r="F289" s="20">
        <v>62</v>
      </c>
      <c r="G289" s="9">
        <v>0.84931506849315064</v>
      </c>
      <c r="H289" s="20">
        <v>55</v>
      </c>
      <c r="I289" s="9">
        <v>0.88709677419354838</v>
      </c>
      <c r="J289" s="20">
        <v>0</v>
      </c>
      <c r="K289" s="9">
        <v>0</v>
      </c>
      <c r="L289" s="20">
        <v>7</v>
      </c>
      <c r="M289" s="9">
        <v>0.11290322580645161</v>
      </c>
      <c r="N289" s="20">
        <v>2</v>
      </c>
      <c r="O289" s="9">
        <v>3.2258064516129031E-2</v>
      </c>
      <c r="P289" s="20">
        <v>0</v>
      </c>
      <c r="Q289" s="9">
        <v>0</v>
      </c>
    </row>
    <row r="290" spans="4:17" x14ac:dyDescent="0.25">
      <c r="D290" s="7" t="s">
        <v>650</v>
      </c>
      <c r="E290" s="20">
        <v>258</v>
      </c>
      <c r="F290" s="20">
        <v>229</v>
      </c>
      <c r="G290" s="9">
        <v>0.88759689922480622</v>
      </c>
      <c r="H290" s="20">
        <v>183</v>
      </c>
      <c r="I290" s="9">
        <v>0.79912663755458513</v>
      </c>
      <c r="J290" s="20">
        <v>0</v>
      </c>
      <c r="K290" s="9">
        <v>0</v>
      </c>
      <c r="L290" s="20">
        <v>15</v>
      </c>
      <c r="M290" s="9">
        <v>6.5502183406113537E-2</v>
      </c>
      <c r="N290" s="20">
        <v>3</v>
      </c>
      <c r="O290" s="9">
        <v>1.3100436681222707E-2</v>
      </c>
      <c r="P290" s="20">
        <v>2</v>
      </c>
      <c r="Q290" s="9">
        <v>8.7336244541484712E-3</v>
      </c>
    </row>
    <row r="291" spans="4:17" x14ac:dyDescent="0.25">
      <c r="D291" s="8" t="s">
        <v>651</v>
      </c>
      <c r="E291" s="20">
        <v>104</v>
      </c>
      <c r="F291" s="20">
        <v>96</v>
      </c>
      <c r="G291" s="9">
        <v>0.92307692307692313</v>
      </c>
      <c r="H291" s="20">
        <v>81</v>
      </c>
      <c r="I291" s="9">
        <v>0.84375</v>
      </c>
      <c r="J291" s="20">
        <v>0</v>
      </c>
      <c r="K291" s="9">
        <v>0</v>
      </c>
      <c r="L291" s="20">
        <v>4</v>
      </c>
      <c r="M291" s="9">
        <v>4.1666666666666664E-2</v>
      </c>
      <c r="N291" s="20">
        <v>2</v>
      </c>
      <c r="O291" s="9">
        <v>2.0833333333333332E-2</v>
      </c>
      <c r="P291" s="20">
        <v>0</v>
      </c>
      <c r="Q291" s="9">
        <v>0</v>
      </c>
    </row>
    <row r="292" spans="4:17" x14ac:dyDescent="0.25">
      <c r="D292" s="8" t="s">
        <v>656</v>
      </c>
      <c r="E292" s="20">
        <v>37</v>
      </c>
      <c r="F292" s="20">
        <v>36</v>
      </c>
      <c r="G292" s="9">
        <v>0.97297297297297303</v>
      </c>
      <c r="H292" s="20">
        <v>29</v>
      </c>
      <c r="I292" s="9">
        <v>0.80555555555555558</v>
      </c>
      <c r="J292" s="20">
        <v>0</v>
      </c>
      <c r="K292" s="9">
        <v>0</v>
      </c>
      <c r="L292" s="20">
        <v>0</v>
      </c>
      <c r="M292" s="9">
        <v>0</v>
      </c>
      <c r="N292" s="20">
        <v>0</v>
      </c>
      <c r="O292" s="9">
        <v>0</v>
      </c>
      <c r="P292" s="20">
        <v>0</v>
      </c>
      <c r="Q292" s="9">
        <v>0</v>
      </c>
    </row>
    <row r="293" spans="4:17" x14ac:dyDescent="0.25">
      <c r="D293" s="8" t="s">
        <v>677</v>
      </c>
      <c r="E293" s="20">
        <v>30</v>
      </c>
      <c r="F293" s="20">
        <v>23</v>
      </c>
      <c r="G293" s="9">
        <v>0.76666666666666672</v>
      </c>
      <c r="H293" s="20">
        <v>16</v>
      </c>
      <c r="I293" s="9">
        <v>0.69565217391304346</v>
      </c>
      <c r="J293" s="20">
        <v>0</v>
      </c>
      <c r="K293" s="9">
        <v>0</v>
      </c>
      <c r="L293" s="20">
        <v>3</v>
      </c>
      <c r="M293" s="9">
        <v>0.13043478260869565</v>
      </c>
      <c r="N293" s="20">
        <v>1</v>
      </c>
      <c r="O293" s="9">
        <v>4.3478260869565216E-2</v>
      </c>
      <c r="P293" s="20">
        <v>0</v>
      </c>
      <c r="Q293" s="9">
        <v>0</v>
      </c>
    </row>
    <row r="294" spans="4:17" x14ac:dyDescent="0.25">
      <c r="D294" s="8" t="s">
        <v>678</v>
      </c>
      <c r="E294" s="20">
        <v>87</v>
      </c>
      <c r="F294" s="20">
        <v>74</v>
      </c>
      <c r="G294" s="9">
        <v>0.85057471264367812</v>
      </c>
      <c r="H294" s="20">
        <v>57</v>
      </c>
      <c r="I294" s="9">
        <v>0.77027027027027029</v>
      </c>
      <c r="J294" s="20">
        <v>0</v>
      </c>
      <c r="K294" s="9">
        <v>0</v>
      </c>
      <c r="L294" s="20">
        <v>8</v>
      </c>
      <c r="M294" s="9">
        <v>0.10810810810810811</v>
      </c>
      <c r="N294" s="20">
        <v>0</v>
      </c>
      <c r="O294" s="9">
        <v>0</v>
      </c>
      <c r="P294" s="20">
        <v>2</v>
      </c>
      <c r="Q294" s="9">
        <v>2.7027027027027029E-2</v>
      </c>
    </row>
    <row r="295" spans="4:17" x14ac:dyDescent="0.25">
      <c r="D295" s="7" t="s">
        <v>653</v>
      </c>
      <c r="E295" s="20">
        <v>422</v>
      </c>
      <c r="F295" s="20">
        <v>376</v>
      </c>
      <c r="G295" s="9">
        <v>0.89099526066350709</v>
      </c>
      <c r="H295" s="20">
        <v>301</v>
      </c>
      <c r="I295" s="9">
        <v>0.80053191489361697</v>
      </c>
      <c r="J295" s="20">
        <v>0</v>
      </c>
      <c r="K295" s="9">
        <v>0</v>
      </c>
      <c r="L295" s="20">
        <v>24</v>
      </c>
      <c r="M295" s="9">
        <v>6.3829787234042548E-2</v>
      </c>
      <c r="N295" s="20">
        <v>8</v>
      </c>
      <c r="O295" s="9">
        <v>2.1276595744680851E-2</v>
      </c>
      <c r="P295" s="20">
        <v>2</v>
      </c>
      <c r="Q295" s="9">
        <v>5.3191489361702126E-3</v>
      </c>
    </row>
    <row r="296" spans="4:17" x14ac:dyDescent="0.25">
      <c r="D296" s="8" t="s">
        <v>654</v>
      </c>
      <c r="E296" s="20">
        <v>74</v>
      </c>
      <c r="F296" s="20">
        <v>67</v>
      </c>
      <c r="G296" s="9">
        <v>0.90540540540540537</v>
      </c>
      <c r="H296" s="20">
        <v>47</v>
      </c>
      <c r="I296" s="9">
        <v>0.70149253731343286</v>
      </c>
      <c r="J296" s="20">
        <v>0</v>
      </c>
      <c r="K296" s="9">
        <v>0</v>
      </c>
      <c r="L296" s="20">
        <v>5</v>
      </c>
      <c r="M296" s="9">
        <v>7.4626865671641784E-2</v>
      </c>
      <c r="N296" s="20">
        <v>0</v>
      </c>
      <c r="O296" s="9">
        <v>0</v>
      </c>
      <c r="P296" s="20">
        <v>1</v>
      </c>
      <c r="Q296" s="9">
        <v>1.4925373134328358E-2</v>
      </c>
    </row>
    <row r="297" spans="4:17" x14ac:dyDescent="0.25">
      <c r="D297" s="8" t="s">
        <v>657</v>
      </c>
      <c r="E297" s="20">
        <v>61</v>
      </c>
      <c r="F297" s="20">
        <v>51</v>
      </c>
      <c r="G297" s="9">
        <v>0.83606557377049184</v>
      </c>
      <c r="H297" s="20">
        <v>37</v>
      </c>
      <c r="I297" s="9">
        <v>0.72549019607843135</v>
      </c>
      <c r="J297" s="20">
        <v>0</v>
      </c>
      <c r="K297" s="9">
        <v>0</v>
      </c>
      <c r="L297" s="20">
        <v>2</v>
      </c>
      <c r="M297" s="9">
        <v>3.9215686274509803E-2</v>
      </c>
      <c r="N297" s="20">
        <v>3</v>
      </c>
      <c r="O297" s="9">
        <v>5.8823529411764705E-2</v>
      </c>
      <c r="P297" s="20">
        <v>1</v>
      </c>
      <c r="Q297" s="9">
        <v>1.9607843137254902E-2</v>
      </c>
    </row>
    <row r="298" spans="4:17" x14ac:dyDescent="0.25">
      <c r="D298" s="8" t="s">
        <v>661</v>
      </c>
      <c r="E298" s="20">
        <v>90</v>
      </c>
      <c r="F298" s="20">
        <v>82</v>
      </c>
      <c r="G298" s="9">
        <v>0.91111111111111109</v>
      </c>
      <c r="H298" s="20">
        <v>62</v>
      </c>
      <c r="I298" s="9">
        <v>0.75609756097560976</v>
      </c>
      <c r="J298" s="20">
        <v>0</v>
      </c>
      <c r="K298" s="9">
        <v>0</v>
      </c>
      <c r="L298" s="20">
        <v>3</v>
      </c>
      <c r="M298" s="9">
        <v>3.6585365853658534E-2</v>
      </c>
      <c r="N298" s="20">
        <v>2</v>
      </c>
      <c r="O298" s="9">
        <v>2.4390243902439025E-2</v>
      </c>
      <c r="P298" s="20">
        <v>0</v>
      </c>
      <c r="Q298" s="9">
        <v>0</v>
      </c>
    </row>
    <row r="299" spans="4:17" x14ac:dyDescent="0.25">
      <c r="D299" s="8" t="s">
        <v>666</v>
      </c>
      <c r="E299" s="20">
        <v>147</v>
      </c>
      <c r="F299" s="20">
        <v>130</v>
      </c>
      <c r="G299" s="9">
        <v>0.88435374149659862</v>
      </c>
      <c r="H299" s="20">
        <v>115</v>
      </c>
      <c r="I299" s="9">
        <v>0.88461538461538458</v>
      </c>
      <c r="J299" s="20">
        <v>0</v>
      </c>
      <c r="K299" s="9">
        <v>0</v>
      </c>
      <c r="L299" s="20">
        <v>12</v>
      </c>
      <c r="M299" s="9">
        <v>9.2307692307692313E-2</v>
      </c>
      <c r="N299" s="20">
        <v>2</v>
      </c>
      <c r="O299" s="9">
        <v>1.5384615384615385E-2</v>
      </c>
      <c r="P299" s="20">
        <v>0</v>
      </c>
      <c r="Q299" s="9">
        <v>0</v>
      </c>
    </row>
    <row r="300" spans="4:17" x14ac:dyDescent="0.25">
      <c r="D300" s="8" t="s">
        <v>673</v>
      </c>
      <c r="E300" s="20">
        <v>10</v>
      </c>
      <c r="F300" s="20">
        <v>10</v>
      </c>
      <c r="G300" s="9">
        <v>1</v>
      </c>
      <c r="H300" s="20">
        <v>10</v>
      </c>
      <c r="I300" s="9">
        <v>1</v>
      </c>
      <c r="J300" s="20">
        <v>0</v>
      </c>
      <c r="K300" s="9">
        <v>0</v>
      </c>
      <c r="L300" s="20">
        <v>0</v>
      </c>
      <c r="M300" s="9">
        <v>0</v>
      </c>
      <c r="N300" s="20">
        <v>0</v>
      </c>
      <c r="O300" s="9">
        <v>0</v>
      </c>
      <c r="P300" s="20">
        <v>0</v>
      </c>
      <c r="Q300" s="9">
        <v>0</v>
      </c>
    </row>
    <row r="301" spans="4:17" x14ac:dyDescent="0.25">
      <c r="D301" s="8" t="s">
        <v>680</v>
      </c>
      <c r="E301" s="20">
        <v>40</v>
      </c>
      <c r="F301" s="20">
        <v>36</v>
      </c>
      <c r="G301" s="9">
        <v>0.9</v>
      </c>
      <c r="H301" s="20">
        <v>30</v>
      </c>
      <c r="I301" s="9">
        <v>0.83333333333333337</v>
      </c>
      <c r="J301" s="20">
        <v>0</v>
      </c>
      <c r="K301" s="9">
        <v>0</v>
      </c>
      <c r="L301" s="20">
        <v>2</v>
      </c>
      <c r="M301" s="9">
        <v>5.5555555555555552E-2</v>
      </c>
      <c r="N301" s="20">
        <v>1</v>
      </c>
      <c r="O301" s="9">
        <v>2.7777777777777776E-2</v>
      </c>
      <c r="P301" s="20">
        <v>0</v>
      </c>
      <c r="Q301" s="9">
        <v>0</v>
      </c>
    </row>
    <row r="302" spans="4:17" x14ac:dyDescent="0.25">
      <c r="D302" s="6" t="s">
        <v>494</v>
      </c>
      <c r="E302" s="20">
        <v>2177</v>
      </c>
      <c r="F302" s="20">
        <v>1915</v>
      </c>
      <c r="G302" s="9">
        <v>0.8796508957280661</v>
      </c>
      <c r="H302" s="20">
        <v>1692</v>
      </c>
      <c r="I302" s="9">
        <v>0.88355091383812012</v>
      </c>
      <c r="J302" s="20">
        <v>0</v>
      </c>
      <c r="K302" s="9">
        <v>0</v>
      </c>
      <c r="L302" s="20">
        <v>118</v>
      </c>
      <c r="M302" s="9">
        <v>6.1618798955613577E-2</v>
      </c>
      <c r="N302" s="20">
        <v>60</v>
      </c>
      <c r="O302" s="9">
        <v>3.1331592689295036E-2</v>
      </c>
      <c r="P302" s="20">
        <v>29</v>
      </c>
      <c r="Q302" s="9">
        <v>1.5143603133159269E-2</v>
      </c>
    </row>
    <row r="303" spans="4:17" x14ac:dyDescent="0.25">
      <c r="D303" s="7" t="s">
        <v>683</v>
      </c>
      <c r="E303" s="20">
        <v>198</v>
      </c>
      <c r="F303" s="20">
        <v>174</v>
      </c>
      <c r="G303" s="9">
        <v>0.87878787878787878</v>
      </c>
      <c r="H303" s="20">
        <v>153</v>
      </c>
      <c r="I303" s="9">
        <v>0.87931034482758619</v>
      </c>
      <c r="J303" s="20">
        <v>0</v>
      </c>
      <c r="K303" s="9">
        <v>0</v>
      </c>
      <c r="L303" s="20">
        <v>17</v>
      </c>
      <c r="M303" s="9">
        <v>9.7701149425287362E-2</v>
      </c>
      <c r="N303" s="20">
        <v>2</v>
      </c>
      <c r="O303" s="9">
        <v>1.1494252873563218E-2</v>
      </c>
      <c r="P303" s="20">
        <v>2</v>
      </c>
      <c r="Q303" s="9">
        <v>1.1494252873563218E-2</v>
      </c>
    </row>
    <row r="304" spans="4:17" x14ac:dyDescent="0.25">
      <c r="D304" s="8" t="s">
        <v>684</v>
      </c>
      <c r="E304" s="20">
        <v>27</v>
      </c>
      <c r="F304" s="20">
        <v>21</v>
      </c>
      <c r="G304" s="9">
        <v>0.77777777777777779</v>
      </c>
      <c r="H304" s="20">
        <v>16</v>
      </c>
      <c r="I304" s="9">
        <v>0.76190476190476186</v>
      </c>
      <c r="J304" s="20">
        <v>0</v>
      </c>
      <c r="K304" s="9">
        <v>0</v>
      </c>
      <c r="L304" s="20">
        <v>4</v>
      </c>
      <c r="M304" s="9">
        <v>0.19047619047619047</v>
      </c>
      <c r="N304" s="20">
        <v>1</v>
      </c>
      <c r="O304" s="9">
        <v>4.7619047619047616E-2</v>
      </c>
      <c r="P304" s="20">
        <v>0</v>
      </c>
      <c r="Q304" s="9">
        <v>0</v>
      </c>
    </row>
    <row r="305" spans="4:17" x14ac:dyDescent="0.25">
      <c r="D305" s="8" t="s">
        <v>709</v>
      </c>
      <c r="E305" s="20">
        <v>86</v>
      </c>
      <c r="F305" s="20">
        <v>79</v>
      </c>
      <c r="G305" s="9">
        <v>0.91860465116279066</v>
      </c>
      <c r="H305" s="20">
        <v>69</v>
      </c>
      <c r="I305" s="9">
        <v>0.87341772151898733</v>
      </c>
      <c r="J305" s="20">
        <v>0</v>
      </c>
      <c r="K305" s="9">
        <v>0</v>
      </c>
      <c r="L305" s="20">
        <v>4</v>
      </c>
      <c r="M305" s="9">
        <v>5.0632911392405063E-2</v>
      </c>
      <c r="N305" s="20">
        <v>1</v>
      </c>
      <c r="O305" s="9">
        <v>1.2658227848101266E-2</v>
      </c>
      <c r="P305" s="20">
        <v>1</v>
      </c>
      <c r="Q305" s="9">
        <v>1.2658227848101266E-2</v>
      </c>
    </row>
    <row r="306" spans="4:17" x14ac:dyDescent="0.25">
      <c r="D306" s="8" t="s">
        <v>710</v>
      </c>
      <c r="E306" s="20">
        <v>18</v>
      </c>
      <c r="F306" s="20">
        <v>13</v>
      </c>
      <c r="G306" s="9">
        <v>0.72222222222222221</v>
      </c>
      <c r="H306" s="20">
        <v>11</v>
      </c>
      <c r="I306" s="9">
        <v>0.84615384615384615</v>
      </c>
      <c r="J306" s="20">
        <v>0</v>
      </c>
      <c r="K306" s="9">
        <v>0</v>
      </c>
      <c r="L306" s="20">
        <v>4</v>
      </c>
      <c r="M306" s="9">
        <v>0.30769230769230771</v>
      </c>
      <c r="N306" s="20">
        <v>0</v>
      </c>
      <c r="O306" s="9">
        <v>0</v>
      </c>
      <c r="P306" s="20">
        <v>1</v>
      </c>
      <c r="Q306" s="9">
        <v>7.6923076923076927E-2</v>
      </c>
    </row>
    <row r="307" spans="4:17" x14ac:dyDescent="0.25">
      <c r="D307" s="8" t="s">
        <v>711</v>
      </c>
      <c r="E307" s="20">
        <v>16</v>
      </c>
      <c r="F307" s="20">
        <v>14</v>
      </c>
      <c r="G307" s="9">
        <v>0.875</v>
      </c>
      <c r="H307" s="20">
        <v>13</v>
      </c>
      <c r="I307" s="9">
        <v>0.9285714285714286</v>
      </c>
      <c r="J307" s="20">
        <v>0</v>
      </c>
      <c r="K307" s="9">
        <v>0</v>
      </c>
      <c r="L307" s="20">
        <v>2</v>
      </c>
      <c r="M307" s="9">
        <v>0.14285714285714285</v>
      </c>
      <c r="N307" s="20">
        <v>0</v>
      </c>
      <c r="O307" s="9">
        <v>0</v>
      </c>
      <c r="P307" s="20">
        <v>0</v>
      </c>
      <c r="Q307" s="9">
        <v>0</v>
      </c>
    </row>
    <row r="308" spans="4:17" x14ac:dyDescent="0.25">
      <c r="D308" s="8" t="s">
        <v>716</v>
      </c>
      <c r="E308" s="20">
        <v>51</v>
      </c>
      <c r="F308" s="20">
        <v>47</v>
      </c>
      <c r="G308" s="9">
        <v>0.92156862745098034</v>
      </c>
      <c r="H308" s="20">
        <v>44</v>
      </c>
      <c r="I308" s="9">
        <v>0.93617021276595747</v>
      </c>
      <c r="J308" s="20">
        <v>0</v>
      </c>
      <c r="K308" s="9">
        <v>0</v>
      </c>
      <c r="L308" s="20">
        <v>3</v>
      </c>
      <c r="M308" s="9">
        <v>6.3829787234042548E-2</v>
      </c>
      <c r="N308" s="20">
        <v>0</v>
      </c>
      <c r="O308" s="9">
        <v>0</v>
      </c>
      <c r="P308" s="20">
        <v>0</v>
      </c>
      <c r="Q308" s="9">
        <v>0</v>
      </c>
    </row>
    <row r="309" spans="4:17" x14ac:dyDescent="0.25">
      <c r="D309" s="7" t="s">
        <v>495</v>
      </c>
      <c r="E309" s="20">
        <v>595</v>
      </c>
      <c r="F309" s="20">
        <v>555</v>
      </c>
      <c r="G309" s="9">
        <v>0.9327731092436975</v>
      </c>
      <c r="H309" s="20">
        <v>527</v>
      </c>
      <c r="I309" s="9">
        <v>0.94954954954954951</v>
      </c>
      <c r="J309" s="20">
        <v>0</v>
      </c>
      <c r="K309" s="9">
        <v>0</v>
      </c>
      <c r="L309" s="20">
        <v>20</v>
      </c>
      <c r="M309" s="9">
        <v>3.6036036036036036E-2</v>
      </c>
      <c r="N309" s="20">
        <v>4</v>
      </c>
      <c r="O309" s="9">
        <v>7.2072072072072073E-3</v>
      </c>
      <c r="P309" s="20">
        <v>4</v>
      </c>
      <c r="Q309" s="9">
        <v>7.2072072072072073E-3</v>
      </c>
    </row>
    <row r="310" spans="4:17" x14ac:dyDescent="0.25">
      <c r="D310" s="8" t="s">
        <v>496</v>
      </c>
      <c r="E310" s="20">
        <v>80</v>
      </c>
      <c r="F310" s="20">
        <v>79</v>
      </c>
      <c r="G310" s="9">
        <v>0.98750000000000004</v>
      </c>
      <c r="H310" s="20">
        <v>78</v>
      </c>
      <c r="I310" s="9">
        <v>0.98734177215189878</v>
      </c>
      <c r="J310" s="20">
        <v>0</v>
      </c>
      <c r="K310" s="9">
        <v>0</v>
      </c>
      <c r="L310" s="20">
        <v>1</v>
      </c>
      <c r="M310" s="9">
        <v>1.2658227848101266E-2</v>
      </c>
      <c r="N310" s="20">
        <v>0</v>
      </c>
      <c r="O310" s="9">
        <v>0</v>
      </c>
      <c r="P310" s="20">
        <v>0</v>
      </c>
      <c r="Q310" s="9">
        <v>0</v>
      </c>
    </row>
    <row r="311" spans="4:17" x14ac:dyDescent="0.25">
      <c r="D311" s="8" t="s">
        <v>686</v>
      </c>
      <c r="E311" s="20">
        <v>166</v>
      </c>
      <c r="F311" s="20">
        <v>149</v>
      </c>
      <c r="G311" s="9">
        <v>0.89759036144578308</v>
      </c>
      <c r="H311" s="20">
        <v>136</v>
      </c>
      <c r="I311" s="9">
        <v>0.91275167785234901</v>
      </c>
      <c r="J311" s="20">
        <v>0</v>
      </c>
      <c r="K311" s="9">
        <v>0</v>
      </c>
      <c r="L311" s="20">
        <v>10</v>
      </c>
      <c r="M311" s="9">
        <v>6.7114093959731544E-2</v>
      </c>
      <c r="N311" s="20">
        <v>2</v>
      </c>
      <c r="O311" s="9">
        <v>1.3422818791946308E-2</v>
      </c>
      <c r="P311" s="20">
        <v>2</v>
      </c>
      <c r="Q311" s="9">
        <v>1.3422818791946308E-2</v>
      </c>
    </row>
    <row r="312" spans="4:17" x14ac:dyDescent="0.25">
      <c r="D312" s="8" t="s">
        <v>756</v>
      </c>
      <c r="E312" s="20">
        <v>178</v>
      </c>
      <c r="F312" s="20">
        <v>166</v>
      </c>
      <c r="G312" s="9">
        <v>0.93258426966292129</v>
      </c>
      <c r="H312" s="20">
        <v>159</v>
      </c>
      <c r="I312" s="9">
        <v>0.95783132530120485</v>
      </c>
      <c r="J312" s="20"/>
      <c r="K312" s="9">
        <v>0</v>
      </c>
      <c r="L312" s="20">
        <v>3</v>
      </c>
      <c r="M312" s="9">
        <v>1.8072289156626505E-2</v>
      </c>
      <c r="N312" s="20">
        <v>1</v>
      </c>
      <c r="O312" s="9">
        <v>6.024096385542169E-3</v>
      </c>
      <c r="P312" s="20">
        <v>2</v>
      </c>
      <c r="Q312" s="9">
        <v>1.2048192771084338E-2</v>
      </c>
    </row>
    <row r="313" spans="4:17" x14ac:dyDescent="0.25">
      <c r="D313" s="8" t="s">
        <v>698</v>
      </c>
      <c r="E313" s="20">
        <v>93</v>
      </c>
      <c r="F313" s="20">
        <v>87</v>
      </c>
      <c r="G313" s="9">
        <v>0.93548387096774188</v>
      </c>
      <c r="H313" s="20">
        <v>85</v>
      </c>
      <c r="I313" s="9">
        <v>0.97701149425287359</v>
      </c>
      <c r="J313" s="20">
        <v>0</v>
      </c>
      <c r="K313" s="9">
        <v>0</v>
      </c>
      <c r="L313" s="20">
        <v>5</v>
      </c>
      <c r="M313" s="9">
        <v>5.7471264367816091E-2</v>
      </c>
      <c r="N313" s="20">
        <v>0</v>
      </c>
      <c r="O313" s="9">
        <v>0</v>
      </c>
      <c r="P313" s="20">
        <v>0</v>
      </c>
      <c r="Q313" s="9">
        <v>0</v>
      </c>
    </row>
    <row r="314" spans="4:17" x14ac:dyDescent="0.25">
      <c r="D314" s="8" t="s">
        <v>707</v>
      </c>
      <c r="E314" s="20">
        <v>78</v>
      </c>
      <c r="F314" s="20">
        <v>74</v>
      </c>
      <c r="G314" s="9">
        <v>0.94871794871794868</v>
      </c>
      <c r="H314" s="20">
        <v>69</v>
      </c>
      <c r="I314" s="9">
        <v>0.93243243243243246</v>
      </c>
      <c r="J314" s="20">
        <v>0</v>
      </c>
      <c r="K314" s="9">
        <v>0</v>
      </c>
      <c r="L314" s="20">
        <v>1</v>
      </c>
      <c r="M314" s="9">
        <v>1.3513513513513514E-2</v>
      </c>
      <c r="N314" s="20">
        <v>1</v>
      </c>
      <c r="O314" s="9">
        <v>1.3513513513513514E-2</v>
      </c>
      <c r="P314" s="20">
        <v>0</v>
      </c>
      <c r="Q314" s="9">
        <v>0</v>
      </c>
    </row>
    <row r="315" spans="4:17" x14ac:dyDescent="0.25">
      <c r="D315" s="7" t="s">
        <v>497</v>
      </c>
      <c r="E315" s="20">
        <v>468</v>
      </c>
      <c r="F315" s="20">
        <v>425</v>
      </c>
      <c r="G315" s="9">
        <v>0.90811965811965811</v>
      </c>
      <c r="H315" s="20">
        <v>377</v>
      </c>
      <c r="I315" s="9">
        <v>0.88705882352941179</v>
      </c>
      <c r="J315" s="20">
        <v>0</v>
      </c>
      <c r="K315" s="9">
        <v>0</v>
      </c>
      <c r="L315" s="20">
        <v>20</v>
      </c>
      <c r="M315" s="9">
        <v>4.7058823529411764E-2</v>
      </c>
      <c r="N315" s="20">
        <v>7</v>
      </c>
      <c r="O315" s="9">
        <v>1.6470588235294119E-2</v>
      </c>
      <c r="P315" s="20">
        <v>9</v>
      </c>
      <c r="Q315" s="9">
        <v>2.1176470588235293E-2</v>
      </c>
    </row>
    <row r="316" spans="4:17" x14ac:dyDescent="0.25">
      <c r="D316" s="8" t="s">
        <v>685</v>
      </c>
      <c r="E316" s="20">
        <v>20</v>
      </c>
      <c r="F316" s="20">
        <v>16</v>
      </c>
      <c r="G316" s="9">
        <v>0.8</v>
      </c>
      <c r="H316" s="20">
        <v>16</v>
      </c>
      <c r="I316" s="9">
        <v>1</v>
      </c>
      <c r="J316" s="20">
        <v>0</v>
      </c>
      <c r="K316" s="9">
        <v>0</v>
      </c>
      <c r="L316" s="20">
        <v>3</v>
      </c>
      <c r="M316" s="9">
        <v>0.1875</v>
      </c>
      <c r="N316" s="20">
        <v>0</v>
      </c>
      <c r="O316" s="9">
        <v>0</v>
      </c>
      <c r="P316" s="20">
        <v>0</v>
      </c>
      <c r="Q316" s="9">
        <v>0</v>
      </c>
    </row>
    <row r="317" spans="4:17" x14ac:dyDescent="0.25">
      <c r="D317" s="8" t="s">
        <v>712</v>
      </c>
      <c r="E317" s="20">
        <v>18</v>
      </c>
      <c r="F317" s="20">
        <v>15</v>
      </c>
      <c r="G317" s="9">
        <v>0.83333333333333337</v>
      </c>
      <c r="H317" s="20">
        <v>11</v>
      </c>
      <c r="I317" s="9">
        <v>0.73333333333333328</v>
      </c>
      <c r="J317" s="20">
        <v>0</v>
      </c>
      <c r="K317" s="9">
        <v>0</v>
      </c>
      <c r="L317" s="20">
        <v>2</v>
      </c>
      <c r="M317" s="9">
        <v>0.13333333333333333</v>
      </c>
      <c r="N317" s="20">
        <v>1</v>
      </c>
      <c r="O317" s="9">
        <v>6.6666666666666666E-2</v>
      </c>
      <c r="P317" s="20">
        <v>0</v>
      </c>
      <c r="Q317" s="9">
        <v>0</v>
      </c>
    </row>
    <row r="318" spans="4:17" x14ac:dyDescent="0.25">
      <c r="D318" s="8" t="s">
        <v>755</v>
      </c>
      <c r="E318" s="20">
        <v>99</v>
      </c>
      <c r="F318" s="20">
        <v>92</v>
      </c>
      <c r="G318" s="9">
        <v>0.92929292929292928</v>
      </c>
      <c r="H318" s="20">
        <v>83</v>
      </c>
      <c r="I318" s="9">
        <v>0.90217391304347827</v>
      </c>
      <c r="J318" s="20"/>
      <c r="K318" s="9">
        <v>0</v>
      </c>
      <c r="L318" s="20"/>
      <c r="M318" s="9">
        <v>0</v>
      </c>
      <c r="N318" s="20"/>
      <c r="O318" s="9">
        <v>0</v>
      </c>
      <c r="P318" s="20">
        <v>5</v>
      </c>
      <c r="Q318" s="9">
        <v>5.434782608695652E-2</v>
      </c>
    </row>
    <row r="319" spans="4:17" x14ac:dyDescent="0.25">
      <c r="D319" s="8" t="s">
        <v>693</v>
      </c>
      <c r="E319" s="20">
        <v>80</v>
      </c>
      <c r="F319" s="20">
        <v>77</v>
      </c>
      <c r="G319" s="9">
        <v>0.96250000000000002</v>
      </c>
      <c r="H319" s="20">
        <v>64</v>
      </c>
      <c r="I319" s="9">
        <v>0.83116883116883122</v>
      </c>
      <c r="J319" s="20">
        <v>0</v>
      </c>
      <c r="K319" s="9">
        <v>0</v>
      </c>
      <c r="L319" s="20">
        <v>1</v>
      </c>
      <c r="M319" s="9">
        <v>1.2987012987012988E-2</v>
      </c>
      <c r="N319" s="20">
        <v>1</v>
      </c>
      <c r="O319" s="9">
        <v>1.2987012987012988E-2</v>
      </c>
      <c r="P319" s="20">
        <v>0</v>
      </c>
      <c r="Q319" s="9">
        <v>0</v>
      </c>
    </row>
    <row r="320" spans="4:17" x14ac:dyDescent="0.25">
      <c r="D320" s="8" t="s">
        <v>695</v>
      </c>
      <c r="E320" s="20">
        <v>89</v>
      </c>
      <c r="F320" s="20">
        <v>77</v>
      </c>
      <c r="G320" s="9">
        <v>0.8651685393258427</v>
      </c>
      <c r="H320" s="20">
        <v>64</v>
      </c>
      <c r="I320" s="9">
        <v>0.83116883116883122</v>
      </c>
      <c r="J320" s="20">
        <v>0</v>
      </c>
      <c r="K320" s="9">
        <v>0</v>
      </c>
      <c r="L320" s="20">
        <v>6</v>
      </c>
      <c r="M320" s="9">
        <v>7.792207792207792E-2</v>
      </c>
      <c r="N320" s="20">
        <v>2</v>
      </c>
      <c r="O320" s="9">
        <v>2.5974025974025976E-2</v>
      </c>
      <c r="P320" s="20">
        <v>2</v>
      </c>
      <c r="Q320" s="9">
        <v>2.5974025974025976E-2</v>
      </c>
    </row>
    <row r="321" spans="4:17" x14ac:dyDescent="0.25">
      <c r="D321" s="8" t="s">
        <v>714</v>
      </c>
      <c r="E321" s="20">
        <v>34</v>
      </c>
      <c r="F321" s="20">
        <v>27</v>
      </c>
      <c r="G321" s="9">
        <v>0.79411764705882348</v>
      </c>
      <c r="H321" s="20">
        <v>23</v>
      </c>
      <c r="I321" s="9">
        <v>0.85185185185185186</v>
      </c>
      <c r="J321" s="20">
        <v>0</v>
      </c>
      <c r="K321" s="9">
        <v>0</v>
      </c>
      <c r="L321" s="20">
        <v>5</v>
      </c>
      <c r="M321" s="9">
        <v>0.18518518518518517</v>
      </c>
      <c r="N321" s="20">
        <v>2</v>
      </c>
      <c r="O321" s="9">
        <v>7.407407407407407E-2</v>
      </c>
      <c r="P321" s="20">
        <v>0</v>
      </c>
      <c r="Q321" s="9">
        <v>0</v>
      </c>
    </row>
    <row r="322" spans="4:17" x14ac:dyDescent="0.25">
      <c r="D322" s="8" t="s">
        <v>715</v>
      </c>
      <c r="E322" s="20">
        <v>14</v>
      </c>
      <c r="F322" s="20">
        <v>12</v>
      </c>
      <c r="G322" s="9">
        <v>0.8571428571428571</v>
      </c>
      <c r="H322" s="20">
        <v>11</v>
      </c>
      <c r="I322" s="9">
        <v>0.91666666666666663</v>
      </c>
      <c r="J322" s="20">
        <v>0</v>
      </c>
      <c r="K322" s="9">
        <v>0</v>
      </c>
      <c r="L322" s="20">
        <v>2</v>
      </c>
      <c r="M322" s="9">
        <v>0.16666666666666666</v>
      </c>
      <c r="N322" s="20">
        <v>0</v>
      </c>
      <c r="O322" s="9">
        <v>0</v>
      </c>
      <c r="P322" s="20">
        <v>0</v>
      </c>
      <c r="Q322" s="9">
        <v>0</v>
      </c>
    </row>
    <row r="323" spans="4:17" x14ac:dyDescent="0.25">
      <c r="D323" s="8" t="s">
        <v>759</v>
      </c>
      <c r="E323" s="20">
        <v>114</v>
      </c>
      <c r="F323" s="20">
        <v>109</v>
      </c>
      <c r="G323" s="9">
        <v>0.95614035087719296</v>
      </c>
      <c r="H323" s="20">
        <v>105</v>
      </c>
      <c r="I323" s="9">
        <v>0.96330275229357798</v>
      </c>
      <c r="J323" s="20"/>
      <c r="K323" s="9">
        <v>0</v>
      </c>
      <c r="L323" s="20">
        <v>1</v>
      </c>
      <c r="M323" s="9">
        <v>9.1743119266055051E-3</v>
      </c>
      <c r="N323" s="20">
        <v>1</v>
      </c>
      <c r="O323" s="9">
        <v>9.1743119266055051E-3</v>
      </c>
      <c r="P323" s="20">
        <v>2</v>
      </c>
      <c r="Q323" s="9">
        <v>1.834862385321101E-2</v>
      </c>
    </row>
    <row r="324" spans="4:17" x14ac:dyDescent="0.25">
      <c r="D324" s="7" t="s">
        <v>499</v>
      </c>
      <c r="E324" s="20">
        <v>285</v>
      </c>
      <c r="F324" s="20">
        <v>246</v>
      </c>
      <c r="G324" s="9">
        <v>0.86315789473684212</v>
      </c>
      <c r="H324" s="20">
        <v>218</v>
      </c>
      <c r="I324" s="9">
        <v>0.88617886178861793</v>
      </c>
      <c r="J324" s="20">
        <v>0</v>
      </c>
      <c r="K324" s="9">
        <v>0</v>
      </c>
      <c r="L324" s="20">
        <v>13</v>
      </c>
      <c r="M324" s="9">
        <v>5.2845528455284556E-2</v>
      </c>
      <c r="N324" s="20">
        <v>14</v>
      </c>
      <c r="O324" s="9">
        <v>5.6910569105691054E-2</v>
      </c>
      <c r="P324" s="20">
        <v>4</v>
      </c>
      <c r="Q324" s="9">
        <v>1.6260162601626018E-2</v>
      </c>
    </row>
    <row r="325" spans="4:17" x14ac:dyDescent="0.25">
      <c r="D325" s="8" t="s">
        <v>682</v>
      </c>
      <c r="E325" s="20">
        <v>10</v>
      </c>
      <c r="F325" s="20">
        <v>8</v>
      </c>
      <c r="G325" s="9">
        <v>0.8</v>
      </c>
      <c r="H325" s="20">
        <v>5</v>
      </c>
      <c r="I325" s="9">
        <v>0.625</v>
      </c>
      <c r="J325" s="20">
        <v>0</v>
      </c>
      <c r="K325" s="9">
        <v>0</v>
      </c>
      <c r="L325" s="20">
        <v>1</v>
      </c>
      <c r="M325" s="9">
        <v>0.125</v>
      </c>
      <c r="N325" s="20">
        <v>1</v>
      </c>
      <c r="O325" s="9">
        <v>0.125</v>
      </c>
      <c r="P325" s="20">
        <v>0</v>
      </c>
      <c r="Q325" s="9">
        <v>0</v>
      </c>
    </row>
    <row r="326" spans="4:17" x14ac:dyDescent="0.25">
      <c r="D326" s="8" t="s">
        <v>687</v>
      </c>
      <c r="E326" s="20">
        <v>11</v>
      </c>
      <c r="F326" s="20">
        <v>10</v>
      </c>
      <c r="G326" s="9">
        <v>0.90909090909090906</v>
      </c>
      <c r="H326" s="20">
        <v>9</v>
      </c>
      <c r="I326" s="9">
        <v>0.9</v>
      </c>
      <c r="J326" s="20">
        <v>0</v>
      </c>
      <c r="K326" s="9">
        <v>0</v>
      </c>
      <c r="L326" s="20">
        <v>1</v>
      </c>
      <c r="M326" s="9">
        <v>0.1</v>
      </c>
      <c r="N326" s="20">
        <v>0</v>
      </c>
      <c r="O326" s="9">
        <v>0</v>
      </c>
      <c r="P326" s="20">
        <v>0</v>
      </c>
      <c r="Q326" s="9">
        <v>0</v>
      </c>
    </row>
    <row r="327" spans="4:17" x14ac:dyDescent="0.25">
      <c r="D327" s="8" t="s">
        <v>691</v>
      </c>
      <c r="E327" s="20">
        <v>25</v>
      </c>
      <c r="F327" s="20">
        <v>24</v>
      </c>
      <c r="G327" s="9">
        <v>0.96</v>
      </c>
      <c r="H327" s="20">
        <v>22</v>
      </c>
      <c r="I327" s="9">
        <v>0.91666666666666663</v>
      </c>
      <c r="J327" s="20">
        <v>0</v>
      </c>
      <c r="K327" s="9">
        <v>0</v>
      </c>
      <c r="L327" s="20">
        <v>1</v>
      </c>
      <c r="M327" s="9">
        <v>4.1666666666666664E-2</v>
      </c>
      <c r="N327" s="20">
        <v>0</v>
      </c>
      <c r="O327" s="9">
        <v>0</v>
      </c>
      <c r="P327" s="20">
        <v>0</v>
      </c>
      <c r="Q327" s="9">
        <v>0</v>
      </c>
    </row>
    <row r="328" spans="4:17" x14ac:dyDescent="0.25">
      <c r="D328" s="8" t="s">
        <v>696</v>
      </c>
      <c r="E328" s="20">
        <v>30</v>
      </c>
      <c r="F328" s="20">
        <v>24</v>
      </c>
      <c r="G328" s="9">
        <v>0.8</v>
      </c>
      <c r="H328" s="20">
        <v>21</v>
      </c>
      <c r="I328" s="9">
        <v>0.875</v>
      </c>
      <c r="J328" s="20">
        <v>0</v>
      </c>
      <c r="K328" s="9">
        <v>0</v>
      </c>
      <c r="L328" s="20">
        <v>2</v>
      </c>
      <c r="M328" s="9">
        <v>8.3333333333333329E-2</v>
      </c>
      <c r="N328" s="20">
        <v>1</v>
      </c>
      <c r="O328" s="9">
        <v>4.1666666666666664E-2</v>
      </c>
      <c r="P328" s="20">
        <v>1</v>
      </c>
      <c r="Q328" s="9">
        <v>4.1666666666666664E-2</v>
      </c>
    </row>
    <row r="329" spans="4:17" x14ac:dyDescent="0.25">
      <c r="D329" s="8" t="s">
        <v>703</v>
      </c>
      <c r="E329" s="20">
        <v>102</v>
      </c>
      <c r="F329" s="20">
        <v>89</v>
      </c>
      <c r="G329" s="9">
        <v>0.87254901960784315</v>
      </c>
      <c r="H329" s="20">
        <v>83</v>
      </c>
      <c r="I329" s="9">
        <v>0.93258426966292129</v>
      </c>
      <c r="J329" s="20">
        <v>0</v>
      </c>
      <c r="K329" s="9">
        <v>0</v>
      </c>
      <c r="L329" s="20">
        <v>5</v>
      </c>
      <c r="M329" s="9">
        <v>5.6179775280898875E-2</v>
      </c>
      <c r="N329" s="20">
        <v>4</v>
      </c>
      <c r="O329" s="9">
        <v>4.49438202247191E-2</v>
      </c>
      <c r="P329" s="20">
        <v>1</v>
      </c>
      <c r="Q329" s="9">
        <v>1.1235955056179775E-2</v>
      </c>
    </row>
    <row r="330" spans="4:17" x14ac:dyDescent="0.25">
      <c r="D330" s="8" t="s">
        <v>758</v>
      </c>
      <c r="E330" s="20">
        <v>61</v>
      </c>
      <c r="F330" s="20">
        <v>56</v>
      </c>
      <c r="G330" s="9">
        <v>0.91803278688524592</v>
      </c>
      <c r="H330" s="20">
        <v>46</v>
      </c>
      <c r="I330" s="9">
        <v>0.8214285714285714</v>
      </c>
      <c r="J330" s="20"/>
      <c r="K330" s="9">
        <v>0</v>
      </c>
      <c r="L330" s="20">
        <v>3</v>
      </c>
      <c r="M330" s="9">
        <v>5.3571428571428568E-2</v>
      </c>
      <c r="N330" s="20"/>
      <c r="O330" s="9">
        <v>0</v>
      </c>
      <c r="P330" s="20">
        <v>1</v>
      </c>
      <c r="Q330" s="9">
        <v>1.7857142857142856E-2</v>
      </c>
    </row>
    <row r="331" spans="4:17" x14ac:dyDescent="0.25">
      <c r="D331" s="8" t="s">
        <v>706</v>
      </c>
      <c r="E331" s="20">
        <v>46</v>
      </c>
      <c r="F331" s="20">
        <v>35</v>
      </c>
      <c r="G331" s="9">
        <v>0.76086956521739135</v>
      </c>
      <c r="H331" s="20">
        <v>32</v>
      </c>
      <c r="I331" s="9">
        <v>0.91428571428571426</v>
      </c>
      <c r="J331" s="20">
        <v>0</v>
      </c>
      <c r="K331" s="9">
        <v>0</v>
      </c>
      <c r="L331" s="20">
        <v>0</v>
      </c>
      <c r="M331" s="9">
        <v>0</v>
      </c>
      <c r="N331" s="20">
        <v>8</v>
      </c>
      <c r="O331" s="9">
        <v>0.22857142857142856</v>
      </c>
      <c r="P331" s="20">
        <v>1</v>
      </c>
      <c r="Q331" s="9">
        <v>2.8571428571428571E-2</v>
      </c>
    </row>
    <row r="332" spans="4:17" x14ac:dyDescent="0.25">
      <c r="D332" s="7" t="s">
        <v>498</v>
      </c>
      <c r="E332" s="20">
        <v>202</v>
      </c>
      <c r="F332" s="20">
        <v>164</v>
      </c>
      <c r="G332" s="9">
        <v>0.81188118811881194</v>
      </c>
      <c r="H332" s="20">
        <v>116</v>
      </c>
      <c r="I332" s="9">
        <v>0.70731707317073167</v>
      </c>
      <c r="J332" s="20">
        <v>0</v>
      </c>
      <c r="K332" s="9">
        <v>0</v>
      </c>
      <c r="L332" s="20">
        <v>19</v>
      </c>
      <c r="M332" s="9">
        <v>0.11585365853658537</v>
      </c>
      <c r="N332" s="20">
        <v>10</v>
      </c>
      <c r="O332" s="9">
        <v>6.097560975609756E-2</v>
      </c>
      <c r="P332" s="20">
        <v>0</v>
      </c>
      <c r="Q332" s="9">
        <v>0</v>
      </c>
    </row>
    <row r="333" spans="4:17" x14ac:dyDescent="0.25">
      <c r="D333" s="8" t="s">
        <v>757</v>
      </c>
      <c r="E333" s="20">
        <v>53</v>
      </c>
      <c r="F333" s="20">
        <v>40</v>
      </c>
      <c r="G333" s="9">
        <v>0.75471698113207553</v>
      </c>
      <c r="H333" s="20">
        <v>36</v>
      </c>
      <c r="I333" s="9">
        <v>0.9</v>
      </c>
      <c r="J333" s="20"/>
      <c r="K333" s="9">
        <v>0</v>
      </c>
      <c r="L333" s="20">
        <v>9</v>
      </c>
      <c r="M333" s="9">
        <v>0.22500000000000001</v>
      </c>
      <c r="N333" s="20">
        <v>1</v>
      </c>
      <c r="O333" s="9">
        <v>2.5000000000000001E-2</v>
      </c>
      <c r="P333" s="20"/>
      <c r="Q333" s="9">
        <v>0</v>
      </c>
    </row>
    <row r="334" spans="4:17" x14ac:dyDescent="0.25">
      <c r="D334" s="8" t="s">
        <v>701</v>
      </c>
      <c r="E334" s="20">
        <v>61</v>
      </c>
      <c r="F334" s="20">
        <v>52</v>
      </c>
      <c r="G334" s="9">
        <v>0.85245901639344257</v>
      </c>
      <c r="H334" s="20">
        <v>37</v>
      </c>
      <c r="I334" s="9">
        <v>0.71153846153846156</v>
      </c>
      <c r="J334" s="20">
        <v>0</v>
      </c>
      <c r="K334" s="9">
        <v>0</v>
      </c>
      <c r="L334" s="20">
        <v>3</v>
      </c>
      <c r="M334" s="9">
        <v>5.7692307692307696E-2</v>
      </c>
      <c r="N334" s="20">
        <v>3</v>
      </c>
      <c r="O334" s="9">
        <v>5.7692307692307696E-2</v>
      </c>
      <c r="P334" s="20">
        <v>0</v>
      </c>
      <c r="Q334" s="9">
        <v>0</v>
      </c>
    </row>
    <row r="335" spans="4:17" x14ac:dyDescent="0.25">
      <c r="D335" s="8" t="s">
        <v>500</v>
      </c>
      <c r="E335" s="20">
        <v>88</v>
      </c>
      <c r="F335" s="20">
        <v>72</v>
      </c>
      <c r="G335" s="9">
        <v>0.81818181818181823</v>
      </c>
      <c r="H335" s="20">
        <v>43</v>
      </c>
      <c r="I335" s="9">
        <v>0.59722222222222221</v>
      </c>
      <c r="J335" s="20">
        <v>0</v>
      </c>
      <c r="K335" s="9">
        <v>0</v>
      </c>
      <c r="L335" s="20">
        <v>7</v>
      </c>
      <c r="M335" s="9">
        <v>9.7222222222222224E-2</v>
      </c>
      <c r="N335" s="20">
        <v>6</v>
      </c>
      <c r="O335" s="9">
        <v>8.3333333333333329E-2</v>
      </c>
      <c r="P335" s="20">
        <v>0</v>
      </c>
      <c r="Q335" s="9">
        <v>0</v>
      </c>
    </row>
    <row r="336" spans="4:17" x14ac:dyDescent="0.25">
      <c r="D336" s="7" t="s">
        <v>688</v>
      </c>
      <c r="E336" s="20">
        <v>234</v>
      </c>
      <c r="F336" s="20">
        <v>189</v>
      </c>
      <c r="G336" s="9">
        <v>0.80769230769230771</v>
      </c>
      <c r="H336" s="20">
        <v>161</v>
      </c>
      <c r="I336" s="9">
        <v>0.85185185185185186</v>
      </c>
      <c r="J336" s="20">
        <v>0</v>
      </c>
      <c r="K336" s="9">
        <v>0</v>
      </c>
      <c r="L336" s="20">
        <v>17</v>
      </c>
      <c r="M336" s="9">
        <v>8.9947089947089942E-2</v>
      </c>
      <c r="N336" s="20">
        <v>13</v>
      </c>
      <c r="O336" s="9">
        <v>6.8783068783068779E-2</v>
      </c>
      <c r="P336" s="20">
        <v>7</v>
      </c>
      <c r="Q336" s="9">
        <v>3.7037037037037035E-2</v>
      </c>
    </row>
    <row r="337" spans="4:17" x14ac:dyDescent="0.25">
      <c r="D337" s="8" t="s">
        <v>689</v>
      </c>
      <c r="E337" s="20">
        <v>28</v>
      </c>
      <c r="F337" s="20">
        <v>26</v>
      </c>
      <c r="G337" s="9">
        <v>0.9285714285714286</v>
      </c>
      <c r="H337" s="20">
        <v>25</v>
      </c>
      <c r="I337" s="9">
        <v>0.96153846153846156</v>
      </c>
      <c r="J337" s="20">
        <v>0</v>
      </c>
      <c r="K337" s="9">
        <v>0</v>
      </c>
      <c r="L337" s="20">
        <v>0</v>
      </c>
      <c r="M337" s="9">
        <v>0</v>
      </c>
      <c r="N337" s="20">
        <v>1</v>
      </c>
      <c r="O337" s="9">
        <v>3.8461538461538464E-2</v>
      </c>
      <c r="P337" s="20">
        <v>1</v>
      </c>
      <c r="Q337" s="9">
        <v>3.8461538461538464E-2</v>
      </c>
    </row>
    <row r="338" spans="4:17" x14ac:dyDescent="0.25">
      <c r="D338" s="8" t="s">
        <v>692</v>
      </c>
      <c r="E338" s="20">
        <v>11</v>
      </c>
      <c r="F338" s="20">
        <v>10</v>
      </c>
      <c r="G338" s="9">
        <v>0.90909090909090906</v>
      </c>
      <c r="H338" s="20">
        <v>8</v>
      </c>
      <c r="I338" s="9">
        <v>0.8</v>
      </c>
      <c r="J338" s="20">
        <v>0</v>
      </c>
      <c r="K338" s="9">
        <v>0</v>
      </c>
      <c r="L338" s="20">
        <v>0</v>
      </c>
      <c r="M338" s="9">
        <v>0</v>
      </c>
      <c r="N338" s="20">
        <v>0</v>
      </c>
      <c r="O338" s="9">
        <v>0</v>
      </c>
      <c r="P338" s="20">
        <v>0</v>
      </c>
      <c r="Q338" s="9">
        <v>0</v>
      </c>
    </row>
    <row r="339" spans="4:17" x14ac:dyDescent="0.25">
      <c r="D339" s="8" t="s">
        <v>694</v>
      </c>
      <c r="E339" s="20">
        <v>14</v>
      </c>
      <c r="F339" s="20">
        <v>13</v>
      </c>
      <c r="G339" s="9">
        <v>0.9285714285714286</v>
      </c>
      <c r="H339" s="20">
        <v>10</v>
      </c>
      <c r="I339" s="9">
        <v>0.76923076923076927</v>
      </c>
      <c r="J339" s="20">
        <v>0</v>
      </c>
      <c r="K339" s="9">
        <v>0</v>
      </c>
      <c r="L339" s="20">
        <v>1</v>
      </c>
      <c r="M339" s="9">
        <v>7.6923076923076927E-2</v>
      </c>
      <c r="N339" s="20">
        <v>0</v>
      </c>
      <c r="O339" s="9">
        <v>0</v>
      </c>
      <c r="P339" s="20">
        <v>0</v>
      </c>
      <c r="Q339" s="9">
        <v>0</v>
      </c>
    </row>
    <row r="340" spans="4:17" x14ac:dyDescent="0.25">
      <c r="D340" s="8" t="s">
        <v>697</v>
      </c>
      <c r="E340" s="20">
        <v>71</v>
      </c>
      <c r="F340" s="20">
        <v>59</v>
      </c>
      <c r="G340" s="9">
        <v>0.83098591549295775</v>
      </c>
      <c r="H340" s="20">
        <v>50</v>
      </c>
      <c r="I340" s="9">
        <v>0.84745762711864403</v>
      </c>
      <c r="J340" s="20">
        <v>0</v>
      </c>
      <c r="K340" s="9">
        <v>0</v>
      </c>
      <c r="L340" s="20">
        <v>4</v>
      </c>
      <c r="M340" s="9">
        <v>6.7796610169491525E-2</v>
      </c>
      <c r="N340" s="20">
        <v>3</v>
      </c>
      <c r="O340" s="9">
        <v>5.0847457627118647E-2</v>
      </c>
      <c r="P340" s="20">
        <v>2</v>
      </c>
      <c r="Q340" s="9">
        <v>3.3898305084745763E-2</v>
      </c>
    </row>
    <row r="341" spans="4:17" x14ac:dyDescent="0.25">
      <c r="D341" s="8" t="s">
        <v>704</v>
      </c>
      <c r="E341" s="20">
        <v>95</v>
      </c>
      <c r="F341" s="20">
        <v>68</v>
      </c>
      <c r="G341" s="9">
        <v>0.71578947368421053</v>
      </c>
      <c r="H341" s="20">
        <v>56</v>
      </c>
      <c r="I341" s="9">
        <v>0.82352941176470584</v>
      </c>
      <c r="J341" s="20">
        <v>0</v>
      </c>
      <c r="K341" s="9">
        <v>0</v>
      </c>
      <c r="L341" s="20">
        <v>12</v>
      </c>
      <c r="M341" s="9">
        <v>0.17647058823529413</v>
      </c>
      <c r="N341" s="20">
        <v>7</v>
      </c>
      <c r="O341" s="9">
        <v>0.10294117647058823</v>
      </c>
      <c r="P341" s="20">
        <v>4</v>
      </c>
      <c r="Q341" s="9">
        <v>5.8823529411764705E-2</v>
      </c>
    </row>
    <row r="342" spans="4:17" x14ac:dyDescent="0.25">
      <c r="D342" s="8" t="s">
        <v>705</v>
      </c>
      <c r="E342" s="20">
        <v>15</v>
      </c>
      <c r="F342" s="20">
        <v>13</v>
      </c>
      <c r="G342" s="9">
        <v>0.8666666666666667</v>
      </c>
      <c r="H342" s="20">
        <v>12</v>
      </c>
      <c r="I342" s="9">
        <v>0.92307692307692313</v>
      </c>
      <c r="J342" s="20">
        <v>0</v>
      </c>
      <c r="K342" s="9">
        <v>0</v>
      </c>
      <c r="L342" s="20">
        <v>0</v>
      </c>
      <c r="M342" s="9">
        <v>0</v>
      </c>
      <c r="N342" s="20">
        <v>2</v>
      </c>
      <c r="O342" s="9">
        <v>0.15384615384615385</v>
      </c>
      <c r="P342" s="20">
        <v>0</v>
      </c>
      <c r="Q342" s="9">
        <v>0</v>
      </c>
    </row>
    <row r="343" spans="4:17" x14ac:dyDescent="0.25">
      <c r="D343" s="7" t="s">
        <v>690</v>
      </c>
      <c r="E343" s="20">
        <v>195</v>
      </c>
      <c r="F343" s="20">
        <v>162</v>
      </c>
      <c r="G343" s="9">
        <v>0.83076923076923082</v>
      </c>
      <c r="H343" s="20">
        <v>140</v>
      </c>
      <c r="I343" s="9">
        <v>0.86419753086419748</v>
      </c>
      <c r="J343" s="20">
        <v>0</v>
      </c>
      <c r="K343" s="9">
        <v>0</v>
      </c>
      <c r="L343" s="20">
        <v>12</v>
      </c>
      <c r="M343" s="9">
        <v>7.407407407407407E-2</v>
      </c>
      <c r="N343" s="20">
        <v>10</v>
      </c>
      <c r="O343" s="9">
        <v>6.1728395061728392E-2</v>
      </c>
      <c r="P343" s="20">
        <v>3</v>
      </c>
      <c r="Q343" s="9">
        <v>1.8518518518518517E-2</v>
      </c>
    </row>
    <row r="344" spans="4:17" x14ac:dyDescent="0.25">
      <c r="D344" s="8" t="s">
        <v>483</v>
      </c>
      <c r="E344" s="20">
        <v>44</v>
      </c>
      <c r="F344" s="20">
        <v>39</v>
      </c>
      <c r="G344" s="9">
        <v>0.88636363636363635</v>
      </c>
      <c r="H344" s="20">
        <v>36</v>
      </c>
      <c r="I344" s="9">
        <v>0.92307692307692313</v>
      </c>
      <c r="J344" s="20">
        <v>0</v>
      </c>
      <c r="K344" s="9">
        <v>0</v>
      </c>
      <c r="L344" s="20">
        <v>2</v>
      </c>
      <c r="M344" s="9">
        <v>5.128205128205128E-2</v>
      </c>
      <c r="N344" s="20">
        <v>1</v>
      </c>
      <c r="O344" s="9">
        <v>2.564102564102564E-2</v>
      </c>
      <c r="P344" s="20">
        <v>0</v>
      </c>
      <c r="Q344" s="9">
        <v>0</v>
      </c>
    </row>
    <row r="345" spans="4:17" x14ac:dyDescent="0.25">
      <c r="D345" s="8" t="s">
        <v>713</v>
      </c>
      <c r="E345" s="20">
        <v>8</v>
      </c>
      <c r="F345" s="20">
        <v>8</v>
      </c>
      <c r="G345" s="9">
        <v>1</v>
      </c>
      <c r="H345" s="20">
        <v>7</v>
      </c>
      <c r="I345" s="9">
        <v>0.875</v>
      </c>
      <c r="J345" s="20">
        <v>0</v>
      </c>
      <c r="K345" s="9">
        <v>0</v>
      </c>
      <c r="L345" s="20">
        <v>0</v>
      </c>
      <c r="M345" s="9">
        <v>0</v>
      </c>
      <c r="N345" s="20">
        <v>0</v>
      </c>
      <c r="O345" s="9">
        <v>0</v>
      </c>
      <c r="P345" s="20">
        <v>0</v>
      </c>
      <c r="Q345" s="9">
        <v>0</v>
      </c>
    </row>
    <row r="346" spans="4:17" x14ac:dyDescent="0.25">
      <c r="D346" s="8" t="s">
        <v>699</v>
      </c>
      <c r="E346" s="20">
        <v>19</v>
      </c>
      <c r="F346" s="20">
        <v>16</v>
      </c>
      <c r="G346" s="9">
        <v>0.84210526315789469</v>
      </c>
      <c r="H346" s="20">
        <v>11</v>
      </c>
      <c r="I346" s="9">
        <v>0.6875</v>
      </c>
      <c r="J346" s="20">
        <v>0</v>
      </c>
      <c r="K346" s="9">
        <v>0</v>
      </c>
      <c r="L346" s="20">
        <v>2</v>
      </c>
      <c r="M346" s="9">
        <v>0.125</v>
      </c>
      <c r="N346" s="20">
        <v>0</v>
      </c>
      <c r="O346" s="9">
        <v>0</v>
      </c>
      <c r="P346" s="20">
        <v>0</v>
      </c>
      <c r="Q346" s="9">
        <v>0</v>
      </c>
    </row>
    <row r="347" spans="4:17" x14ac:dyDescent="0.25">
      <c r="D347" s="8" t="s">
        <v>700</v>
      </c>
      <c r="E347" s="20">
        <v>53</v>
      </c>
      <c r="F347" s="20">
        <v>44</v>
      </c>
      <c r="G347" s="9">
        <v>0.83018867924528306</v>
      </c>
      <c r="H347" s="20">
        <v>43</v>
      </c>
      <c r="I347" s="9">
        <v>0.97727272727272729</v>
      </c>
      <c r="J347" s="20">
        <v>0</v>
      </c>
      <c r="K347" s="9">
        <v>0</v>
      </c>
      <c r="L347" s="20">
        <v>4</v>
      </c>
      <c r="M347" s="9">
        <v>9.0909090909090912E-2</v>
      </c>
      <c r="N347" s="20">
        <v>1</v>
      </c>
      <c r="O347" s="9">
        <v>2.2727272727272728E-2</v>
      </c>
      <c r="P347" s="20">
        <v>1</v>
      </c>
      <c r="Q347" s="9">
        <v>2.2727272727272728E-2</v>
      </c>
    </row>
    <row r="348" spans="4:17" x14ac:dyDescent="0.25">
      <c r="D348" s="8" t="s">
        <v>702</v>
      </c>
      <c r="E348" s="20">
        <v>71</v>
      </c>
      <c r="F348" s="20">
        <v>55</v>
      </c>
      <c r="G348" s="9">
        <v>0.77464788732394363</v>
      </c>
      <c r="H348" s="20">
        <v>43</v>
      </c>
      <c r="I348" s="9">
        <v>0.78181818181818186</v>
      </c>
      <c r="J348" s="20">
        <v>0</v>
      </c>
      <c r="K348" s="9">
        <v>0</v>
      </c>
      <c r="L348" s="20">
        <v>4</v>
      </c>
      <c r="M348" s="9">
        <v>7.2727272727272724E-2</v>
      </c>
      <c r="N348" s="20">
        <v>8</v>
      </c>
      <c r="O348" s="9">
        <v>0.14545454545454545</v>
      </c>
      <c r="P348" s="20">
        <v>2</v>
      </c>
      <c r="Q348" s="9">
        <v>3.6363636363636362E-2</v>
      </c>
    </row>
    <row r="349" spans="4:17" x14ac:dyDescent="0.25">
      <c r="D349" s="6" t="s">
        <v>208</v>
      </c>
      <c r="E349" s="20">
        <v>13877</v>
      </c>
      <c r="F349" s="20">
        <v>12459</v>
      </c>
      <c r="G349" s="9">
        <v>0.89781653095049363</v>
      </c>
      <c r="H349" s="20">
        <v>10732</v>
      </c>
      <c r="I349" s="9">
        <v>0.86138534392808408</v>
      </c>
      <c r="J349" s="20">
        <v>0</v>
      </c>
      <c r="K349" s="9">
        <v>0</v>
      </c>
      <c r="L349" s="20">
        <v>857</v>
      </c>
      <c r="M349" s="9">
        <v>6.8785616823180032E-2</v>
      </c>
      <c r="N349" s="20">
        <v>257</v>
      </c>
      <c r="O349" s="9">
        <v>2.062765872060358E-2</v>
      </c>
      <c r="P349" s="20">
        <v>124</v>
      </c>
      <c r="Q349" s="9">
        <v>9.9526446745324664E-3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activeCell="L3" sqref="L3"/>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44641</v>
      </c>
    </row>
    <row r="3" spans="2:4" ht="32.25" customHeight="1" x14ac:dyDescent="0.25"/>
    <row r="21" spans="4:17" ht="45" x14ac:dyDescent="0.25">
      <c r="D21" s="10"/>
      <c r="E21" s="11" t="s">
        <v>433</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1465693</v>
      </c>
      <c r="F22" s="15">
        <f>GETPIVOTDATA("Sum of 08f Second Vaccination",$D$23)</f>
        <v>915481</v>
      </c>
      <c r="G22" s="16">
        <f>GETPIVOTDATA("Sum of 08f%",$D$23)</f>
        <v>0.62460624428171518</v>
      </c>
      <c r="H22" s="15">
        <f>GETPIVOTDATA("Sum of 08a Vaccinated (Booster)",$D$23)</f>
        <v>573592</v>
      </c>
      <c r="I22" s="16">
        <f>GETPIVOTDATA("Sum of 08a%",$D$23)</f>
        <v>0.62654713751568847</v>
      </c>
      <c r="J22" s="15">
        <f>GETPIVOTDATA("Sum of 08b Contraindicated (inc allergies, exclu vaccinated)",$D$23)</f>
        <v>7</v>
      </c>
      <c r="K22" s="16">
        <f>GETPIVOTDATA("Sum of 08b%",$D$23)</f>
        <v>7.6462537179908707E-6</v>
      </c>
      <c r="L22" s="15">
        <f>GETPIVOTDATA("Sum of 08c Declined (excl vaccinated or contraindicated)",$D$23)</f>
        <v>28748</v>
      </c>
      <c r="M22" s="16">
        <f>GETPIVOTDATA("Sum of 08c%",$D$23)</f>
        <v>3.1402071697828791E-2</v>
      </c>
      <c r="N22" s="15">
        <f>GETPIVOTDATA("Sum of 08d Invited no outcome (excl vac, contr, decl)",$D$23)</f>
        <v>248370</v>
      </c>
      <c r="O22" s="16">
        <f>GETPIVOTDATA("Sum of 08d%",$D$23)</f>
        <v>0.27130000513391322</v>
      </c>
      <c r="P22" s="15">
        <f>GETPIVOTDATA("Sum of 08e No contact coded [CALL]",$D$23)</f>
        <v>201238</v>
      </c>
      <c r="Q22" s="16">
        <f>GETPIVOTDATA("Sum of 08e%",$D$23)</f>
        <v>0.21981668652872097</v>
      </c>
    </row>
    <row r="23" spans="4:17" hidden="1" x14ac:dyDescent="0.25">
      <c r="D23" s="5" t="s">
        <v>194</v>
      </c>
      <c r="E23" t="s">
        <v>420</v>
      </c>
      <c r="F23" t="s">
        <v>422</v>
      </c>
      <c r="G23" t="s">
        <v>432</v>
      </c>
      <c r="H23" t="s">
        <v>421</v>
      </c>
      <c r="I23" t="s">
        <v>427</v>
      </c>
      <c r="J23" t="s">
        <v>423</v>
      </c>
      <c r="K23" t="s">
        <v>428</v>
      </c>
      <c r="L23" t="s">
        <v>424</v>
      </c>
      <c r="M23" t="s">
        <v>429</v>
      </c>
      <c r="N23" t="s">
        <v>425</v>
      </c>
      <c r="O23" t="s">
        <v>430</v>
      </c>
      <c r="P23" t="s">
        <v>426</v>
      </c>
      <c r="Q23" t="s">
        <v>431</v>
      </c>
    </row>
    <row r="24" spans="4:17" x14ac:dyDescent="0.25">
      <c r="D24" s="6" t="s">
        <v>434</v>
      </c>
      <c r="E24" s="20">
        <v>128208</v>
      </c>
      <c r="F24" s="20">
        <v>74899</v>
      </c>
      <c r="G24" s="9">
        <v>0.5841991139398478</v>
      </c>
      <c r="H24" s="20">
        <v>39051</v>
      </c>
      <c r="I24" s="9">
        <v>0.52138212793228211</v>
      </c>
      <c r="J24" s="20">
        <v>0</v>
      </c>
      <c r="K24" s="9">
        <v>0</v>
      </c>
      <c r="L24" s="20">
        <v>1938</v>
      </c>
      <c r="M24" s="9">
        <v>2.5874844790985195E-2</v>
      </c>
      <c r="N24" s="20">
        <v>9975</v>
      </c>
      <c r="O24" s="9">
        <v>0.13317934818889438</v>
      </c>
      <c r="P24" s="20">
        <v>35029</v>
      </c>
      <c r="Q24" s="9">
        <v>0.46768314663747179</v>
      </c>
    </row>
    <row r="25" spans="4:17" x14ac:dyDescent="0.25">
      <c r="D25" s="6" t="s">
        <v>448</v>
      </c>
      <c r="E25" s="20">
        <v>217749</v>
      </c>
      <c r="F25" s="20">
        <v>131905</v>
      </c>
      <c r="G25" s="9">
        <v>0.60576627217576196</v>
      </c>
      <c r="H25" s="20">
        <v>87095</v>
      </c>
      <c r="I25" s="9">
        <v>0.66028581175846257</v>
      </c>
      <c r="J25" s="20">
        <v>2</v>
      </c>
      <c r="K25" s="9">
        <v>1.5162427504643493E-5</v>
      </c>
      <c r="L25" s="20">
        <v>8576</v>
      </c>
      <c r="M25" s="9">
        <v>6.5016489139911302E-2</v>
      </c>
      <c r="N25" s="20">
        <v>55894</v>
      </c>
      <c r="O25" s="9">
        <v>0.42374436147227174</v>
      </c>
      <c r="P25" s="20">
        <v>12489</v>
      </c>
      <c r="Q25" s="9">
        <v>9.4681778552746301E-2</v>
      </c>
    </row>
    <row r="26" spans="4:17" x14ac:dyDescent="0.25">
      <c r="D26" s="6" t="s">
        <v>451</v>
      </c>
      <c r="E26" s="20">
        <v>166210</v>
      </c>
      <c r="F26" s="20">
        <v>124245</v>
      </c>
      <c r="G26" s="9">
        <v>0.74751819986763735</v>
      </c>
      <c r="H26" s="20">
        <v>88953</v>
      </c>
      <c r="I26" s="9">
        <v>0.7159483279005191</v>
      </c>
      <c r="J26" s="20">
        <v>1</v>
      </c>
      <c r="K26" s="9">
        <v>8.0486136263028697E-6</v>
      </c>
      <c r="L26" s="20">
        <v>2829</v>
      </c>
      <c r="M26" s="9">
        <v>2.2769527948810816E-2</v>
      </c>
      <c r="N26" s="20">
        <v>12217</v>
      </c>
      <c r="O26" s="9">
        <v>9.8329912672542152E-2</v>
      </c>
      <c r="P26" s="20">
        <v>21103</v>
      </c>
      <c r="Q26" s="9">
        <v>0.16984989335586945</v>
      </c>
    </row>
    <row r="27" spans="4:17" x14ac:dyDescent="0.25">
      <c r="D27" s="6" t="s">
        <v>405</v>
      </c>
      <c r="E27" s="20">
        <v>291051</v>
      </c>
      <c r="F27" s="20">
        <v>167240</v>
      </c>
      <c r="G27" s="9">
        <v>0.57460719942553018</v>
      </c>
      <c r="H27" s="20">
        <v>95148</v>
      </c>
      <c r="I27" s="9">
        <v>0.56893087778043527</v>
      </c>
      <c r="J27" s="20">
        <v>3</v>
      </c>
      <c r="K27" s="9">
        <v>1.7938292274575459E-5</v>
      </c>
      <c r="L27" s="20">
        <v>5963</v>
      </c>
      <c r="M27" s="9">
        <v>3.5655345611097823E-2</v>
      </c>
      <c r="N27" s="20">
        <v>34488</v>
      </c>
      <c r="O27" s="9">
        <v>0.20621860798851949</v>
      </c>
      <c r="P27" s="20">
        <v>69562</v>
      </c>
      <c r="Q27" s="9">
        <v>0.41594116240133938</v>
      </c>
    </row>
    <row r="28" spans="4:17" x14ac:dyDescent="0.25">
      <c r="D28" s="6" t="s">
        <v>472</v>
      </c>
      <c r="E28" s="20">
        <v>215231</v>
      </c>
      <c r="F28" s="20">
        <v>144294</v>
      </c>
      <c r="G28" s="9">
        <v>0.67041457782568492</v>
      </c>
      <c r="H28" s="20">
        <v>94009</v>
      </c>
      <c r="I28" s="9">
        <v>0.65151011130053915</v>
      </c>
      <c r="J28" s="20">
        <v>0</v>
      </c>
      <c r="K28" s="9">
        <v>0</v>
      </c>
      <c r="L28" s="20">
        <v>2909</v>
      </c>
      <c r="M28" s="9">
        <v>2.0160228422526232E-2</v>
      </c>
      <c r="N28" s="20">
        <v>35915</v>
      </c>
      <c r="O28" s="9">
        <v>0.24890154822792354</v>
      </c>
      <c r="P28" s="20">
        <v>15942</v>
      </c>
      <c r="Q28" s="9">
        <v>0.11048276435610628</v>
      </c>
    </row>
    <row r="29" spans="4:17" x14ac:dyDescent="0.25">
      <c r="D29" s="6" t="s">
        <v>643</v>
      </c>
      <c r="E29" s="20">
        <v>254533</v>
      </c>
      <c r="F29" s="20">
        <v>155829</v>
      </c>
      <c r="G29" s="9">
        <v>0.61221531196347823</v>
      </c>
      <c r="H29" s="20">
        <v>94472</v>
      </c>
      <c r="I29" s="9">
        <v>0.60625429156318789</v>
      </c>
      <c r="J29" s="20">
        <v>1</v>
      </c>
      <c r="K29" s="9">
        <v>6.4172907481919286E-6</v>
      </c>
      <c r="L29" s="20">
        <v>3361</v>
      </c>
      <c r="M29" s="9">
        <v>2.1568514204673071E-2</v>
      </c>
      <c r="N29" s="20">
        <v>61605</v>
      </c>
      <c r="O29" s="9">
        <v>0.39533719654236377</v>
      </c>
      <c r="P29" s="20">
        <v>20616</v>
      </c>
      <c r="Q29" s="9">
        <v>0.1322988660647248</v>
      </c>
    </row>
    <row r="30" spans="4:17" x14ac:dyDescent="0.25">
      <c r="D30" s="6" t="s">
        <v>494</v>
      </c>
      <c r="E30" s="20">
        <v>192711</v>
      </c>
      <c r="F30" s="20">
        <v>117069</v>
      </c>
      <c r="G30" s="9">
        <v>0.60748478291327423</v>
      </c>
      <c r="H30" s="20">
        <v>74864</v>
      </c>
      <c r="I30" s="9">
        <v>0.63948611502618113</v>
      </c>
      <c r="J30" s="20">
        <v>0</v>
      </c>
      <c r="K30" s="9">
        <v>0</v>
      </c>
      <c r="L30" s="20">
        <v>3172</v>
      </c>
      <c r="M30" s="9">
        <v>2.70951319307417E-2</v>
      </c>
      <c r="N30" s="20">
        <v>38276</v>
      </c>
      <c r="O30" s="9">
        <v>0.32695248101546953</v>
      </c>
      <c r="P30" s="20">
        <v>26497</v>
      </c>
      <c r="Q30" s="9">
        <v>0.22633660490821653</v>
      </c>
    </row>
    <row r="31" spans="4:17" x14ac:dyDescent="0.25">
      <c r="D31" s="6" t="s">
        <v>208</v>
      </c>
      <c r="E31" s="20">
        <v>1465693</v>
      </c>
      <c r="F31" s="20">
        <v>915481</v>
      </c>
      <c r="G31" s="9">
        <v>0.62460624428171518</v>
      </c>
      <c r="H31" s="20">
        <v>573592</v>
      </c>
      <c r="I31" s="9">
        <v>0.62654713751568847</v>
      </c>
      <c r="J31" s="20">
        <v>7</v>
      </c>
      <c r="K31" s="9">
        <v>7.6462537179908707E-6</v>
      </c>
      <c r="L31" s="20">
        <v>28748</v>
      </c>
      <c r="M31" s="9">
        <v>3.1402071697828791E-2</v>
      </c>
      <c r="N31" s="20">
        <v>248370</v>
      </c>
      <c r="O31" s="9">
        <v>0.27130000513391322</v>
      </c>
      <c r="P31" s="20">
        <v>201238</v>
      </c>
      <c r="Q31" s="9">
        <v>0.21981668652872097</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21220</v>
      </c>
    </row>
    <row r="3" spans="1:2" x14ac:dyDescent="0.25">
      <c r="A3" s="6" t="s">
        <v>216</v>
      </c>
      <c r="B3" s="20">
        <v>1</v>
      </c>
    </row>
    <row r="4" spans="1:2" x14ac:dyDescent="0.25">
      <c r="A4" s="6" t="s">
        <v>218</v>
      </c>
      <c r="B4" s="20">
        <v>1444</v>
      </c>
    </row>
    <row r="5" spans="1:2" x14ac:dyDescent="0.25">
      <c r="A5" s="6" t="s">
        <v>220</v>
      </c>
      <c r="B5" s="20">
        <v>2069</v>
      </c>
    </row>
    <row r="6" spans="1:2" x14ac:dyDescent="0.25">
      <c r="A6" s="6" t="s">
        <v>222</v>
      </c>
      <c r="B6" s="20">
        <v>633</v>
      </c>
    </row>
    <row r="7" spans="1:2" x14ac:dyDescent="0.25">
      <c r="A7" s="6" t="s">
        <v>336</v>
      </c>
      <c r="B7" s="20">
        <v>1</v>
      </c>
    </row>
    <row r="10" spans="1:2" x14ac:dyDescent="0.25">
      <c r="A10" s="6" t="s">
        <v>187</v>
      </c>
      <c r="B10">
        <f>GETPIVOTDATA("Sum of 01a Vaccinated (Booster)",$A$1)</f>
        <v>21220</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1444</v>
      </c>
    </row>
    <row r="13" spans="1:2" x14ac:dyDescent="0.25">
      <c r="A13" t="s">
        <v>142</v>
      </c>
      <c r="B13">
        <f>GETPIVOTDATA("Sum of 01d Invited no outcome (excl vac, contr, decl)",$A$1)</f>
        <v>2069</v>
      </c>
    </row>
    <row r="14" spans="1:2" x14ac:dyDescent="0.25">
      <c r="A14" t="s">
        <v>192</v>
      </c>
      <c r="B14">
        <f>GETPIVOTDATA("Sum of 01e No contact coded [CALL]",$A$1)</f>
        <v>633</v>
      </c>
    </row>
    <row r="15" spans="1:2" x14ac:dyDescent="0.25">
      <c r="A15" t="s">
        <v>337</v>
      </c>
      <c r="B15">
        <f>SUM(B10:B14)</f>
        <v>25367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661</v>
      </c>
    </row>
    <row r="3" spans="1:2" x14ac:dyDescent="0.25">
      <c r="A3" s="6" t="s">
        <v>230</v>
      </c>
      <c r="B3" s="20">
        <v>0</v>
      </c>
    </row>
    <row r="4" spans="1:2" x14ac:dyDescent="0.25">
      <c r="A4" s="6" t="s">
        <v>232</v>
      </c>
      <c r="B4" s="20">
        <v>43</v>
      </c>
    </row>
    <row r="5" spans="1:2" x14ac:dyDescent="0.25">
      <c r="A5" s="6" t="s">
        <v>234</v>
      </c>
      <c r="B5" s="20">
        <v>17</v>
      </c>
    </row>
    <row r="6" spans="1:2" x14ac:dyDescent="0.25">
      <c r="A6" s="6" t="s">
        <v>236</v>
      </c>
      <c r="B6" s="20">
        <v>3</v>
      </c>
    </row>
    <row r="7" spans="1:2" x14ac:dyDescent="0.25">
      <c r="A7" s="6" t="s">
        <v>336</v>
      </c>
      <c r="B7" s="20">
        <v>1</v>
      </c>
    </row>
    <row r="10" spans="1:2" x14ac:dyDescent="0.25">
      <c r="A10" s="6" t="s">
        <v>187</v>
      </c>
      <c r="B10">
        <f>GETPIVOTDATA("Sum of 01.1a Vaccinated (Booster)",$A$1)</f>
        <v>661</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43</v>
      </c>
    </row>
    <row r="13" spans="1:2" x14ac:dyDescent="0.25">
      <c r="A13" t="s">
        <v>142</v>
      </c>
      <c r="B13">
        <f>GETPIVOTDATA("Sum of 01.1d Invited no outcome (excl vac, contr, decl)",$A$1)</f>
        <v>17</v>
      </c>
    </row>
    <row r="14" spans="1:2" x14ac:dyDescent="0.25">
      <c r="A14" t="s">
        <v>192</v>
      </c>
      <c r="B14">
        <f>GETPIVOTDATA("Sum of 01.1e No contact coded [CALL]",$A$1)</f>
        <v>3</v>
      </c>
    </row>
    <row r="15" spans="1:2" x14ac:dyDescent="0.25">
      <c r="A15" t="s">
        <v>337</v>
      </c>
      <c r="B15">
        <f>SUM(B10:B14)</f>
        <v>724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180</v>
      </c>
    </row>
    <row r="3" spans="1:2" x14ac:dyDescent="0.25">
      <c r="A3" s="6" t="s">
        <v>244</v>
      </c>
      <c r="B3" s="20">
        <v>0</v>
      </c>
    </row>
    <row r="4" spans="1:2" x14ac:dyDescent="0.25">
      <c r="A4" s="6" t="s">
        <v>246</v>
      </c>
      <c r="B4" s="20">
        <v>13</v>
      </c>
    </row>
    <row r="5" spans="1:2" x14ac:dyDescent="0.25">
      <c r="A5" s="6" t="s">
        <v>248</v>
      </c>
      <c r="B5" s="20">
        <v>5</v>
      </c>
    </row>
    <row r="6" spans="1:2" x14ac:dyDescent="0.25">
      <c r="A6" s="6" t="s">
        <v>250</v>
      </c>
      <c r="B6" s="20">
        <v>1</v>
      </c>
    </row>
    <row r="7" spans="1:2" x14ac:dyDescent="0.25">
      <c r="A7" s="6" t="s">
        <v>336</v>
      </c>
      <c r="B7" s="20">
        <v>1</v>
      </c>
    </row>
    <row r="10" spans="1:2" x14ac:dyDescent="0.25">
      <c r="A10" s="6" t="s">
        <v>187</v>
      </c>
      <c r="B10">
        <f>GETPIVOTDATA("Sum of 01.2a Vaccinated (Booster)",$A$1)</f>
        <v>180</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13</v>
      </c>
    </row>
    <row r="13" spans="1:2" x14ac:dyDescent="0.25">
      <c r="A13" t="s">
        <v>142</v>
      </c>
      <c r="B13">
        <f>GETPIVOTDATA("Sum of 01.2d Invited no outcome (excl vac, contr, decl)",$A$1)</f>
        <v>5</v>
      </c>
    </row>
    <row r="14" spans="1:2" x14ac:dyDescent="0.25">
      <c r="A14" t="s">
        <v>192</v>
      </c>
      <c r="B14">
        <f>GETPIVOTDATA("Sum of 01.2e No contact coded [CALL]",$A$1)</f>
        <v>1</v>
      </c>
    </row>
    <row r="15" spans="1:2" x14ac:dyDescent="0.25">
      <c r="A15" t="s">
        <v>337</v>
      </c>
      <c r="B15">
        <f>SUM(B10:B14)</f>
        <v>199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3400</v>
      </c>
    </row>
    <row r="3" spans="1:2" x14ac:dyDescent="0.25">
      <c r="A3" s="6" t="s">
        <v>258</v>
      </c>
      <c r="B3" s="20">
        <v>0</v>
      </c>
    </row>
    <row r="4" spans="1:2" x14ac:dyDescent="0.25">
      <c r="A4" s="6" t="s">
        <v>260</v>
      </c>
      <c r="B4" s="20">
        <v>124</v>
      </c>
    </row>
    <row r="5" spans="1:2" x14ac:dyDescent="0.25">
      <c r="A5" s="6" t="s">
        <v>262</v>
      </c>
      <c r="B5" s="20">
        <v>38</v>
      </c>
    </row>
    <row r="6" spans="1:2" x14ac:dyDescent="0.25">
      <c r="A6" s="6" t="s">
        <v>264</v>
      </c>
      <c r="B6" s="20">
        <v>59</v>
      </c>
    </row>
    <row r="7" spans="1:2" x14ac:dyDescent="0.25">
      <c r="A7" s="6" t="s">
        <v>336</v>
      </c>
      <c r="B7" s="20">
        <v>1</v>
      </c>
    </row>
    <row r="10" spans="1:2" x14ac:dyDescent="0.25">
      <c r="A10" s="6" t="s">
        <v>187</v>
      </c>
      <c r="B10">
        <f>GETPIVOTDATA("Sum of 02a Vaccinated (Booster)",$A$1)</f>
        <v>3400</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124</v>
      </c>
    </row>
    <row r="13" spans="1:2" x14ac:dyDescent="0.25">
      <c r="A13" t="s">
        <v>142</v>
      </c>
      <c r="B13">
        <f>GETPIVOTDATA("Sum of 02d Invited no outcome (excl vac, contr, decl)",$A$1)</f>
        <v>38</v>
      </c>
    </row>
    <row r="14" spans="1:2" x14ac:dyDescent="0.25">
      <c r="A14" t="s">
        <v>192</v>
      </c>
      <c r="B14">
        <f>GETPIVOTDATA("Sum of 02e No contact coded [CALL]",$A$1)</f>
        <v>59</v>
      </c>
    </row>
    <row r="15" spans="1:2" x14ac:dyDescent="0.25">
      <c r="A15" t="s">
        <v>337</v>
      </c>
      <c r="B15">
        <f>SUM(B10:B14)</f>
        <v>3621</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101725</v>
      </c>
    </row>
    <row r="3" spans="1:2" x14ac:dyDescent="0.25">
      <c r="A3" s="6" t="s">
        <v>272</v>
      </c>
      <c r="B3" s="20">
        <v>6</v>
      </c>
    </row>
    <row r="4" spans="1:2" x14ac:dyDescent="0.25">
      <c r="A4" s="6" t="s">
        <v>274</v>
      </c>
      <c r="B4" s="20">
        <v>5886</v>
      </c>
    </row>
    <row r="5" spans="1:2" x14ac:dyDescent="0.25">
      <c r="A5" s="6" t="s">
        <v>276</v>
      </c>
      <c r="B5" s="20">
        <v>3503</v>
      </c>
    </row>
    <row r="6" spans="1:2" x14ac:dyDescent="0.25">
      <c r="A6" s="6" t="s">
        <v>278</v>
      </c>
      <c r="B6" s="20">
        <v>2331</v>
      </c>
    </row>
    <row r="7" spans="1:2" x14ac:dyDescent="0.25">
      <c r="A7" s="6" t="s">
        <v>336</v>
      </c>
      <c r="B7" s="20">
        <v>1</v>
      </c>
    </row>
    <row r="10" spans="1:2" x14ac:dyDescent="0.25">
      <c r="A10" s="6" t="s">
        <v>187</v>
      </c>
      <c r="B10">
        <f>GETPIVOTDATA("Sum of 03a Vaccinated (Booster)",$A$1)</f>
        <v>101725</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5886</v>
      </c>
    </row>
    <row r="13" spans="1:2" x14ac:dyDescent="0.25">
      <c r="A13" t="s">
        <v>142</v>
      </c>
      <c r="B13">
        <f>GETPIVOTDATA("Sum of 03d Invited no outcome (excl vac, contr, decl)",$A$1)</f>
        <v>3503</v>
      </c>
    </row>
    <row r="14" spans="1:2" x14ac:dyDescent="0.25">
      <c r="A14" t="s">
        <v>192</v>
      </c>
      <c r="B14">
        <f>GETPIVOTDATA("Sum of 03e No contact coded [CALL]",$A$1)</f>
        <v>2331</v>
      </c>
    </row>
    <row r="15" spans="1:2" x14ac:dyDescent="0.25">
      <c r="A15" t="s">
        <v>337</v>
      </c>
      <c r="B15">
        <f>SUM(B10:B14)</f>
        <v>113451</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148383</v>
      </c>
    </row>
    <row r="3" spans="1:2" x14ac:dyDescent="0.25">
      <c r="A3" s="6" t="s">
        <v>286</v>
      </c>
      <c r="B3" s="20">
        <v>7</v>
      </c>
    </row>
    <row r="4" spans="1:2" x14ac:dyDescent="0.25">
      <c r="A4" s="6" t="s">
        <v>288</v>
      </c>
      <c r="B4" s="20">
        <v>12590</v>
      </c>
    </row>
    <row r="5" spans="1:2" x14ac:dyDescent="0.25">
      <c r="A5" s="6" t="s">
        <v>290</v>
      </c>
      <c r="B5" s="20">
        <v>25437</v>
      </c>
    </row>
    <row r="6" spans="1:2" x14ac:dyDescent="0.25">
      <c r="A6" s="6" t="s">
        <v>292</v>
      </c>
      <c r="B6" s="20">
        <v>10248</v>
      </c>
    </row>
    <row r="7" spans="1:2" x14ac:dyDescent="0.25">
      <c r="A7" s="6" t="s">
        <v>336</v>
      </c>
      <c r="B7" s="20">
        <v>1</v>
      </c>
    </row>
    <row r="10" spans="1:2" x14ac:dyDescent="0.25">
      <c r="A10" s="6" t="s">
        <v>187</v>
      </c>
      <c r="B10">
        <f>GETPIVOTDATA("Sum of 04a Vaccinated (Booster)",$A$1)</f>
        <v>148383</v>
      </c>
    </row>
    <row r="11" spans="1:2" x14ac:dyDescent="0.25">
      <c r="A11" t="s">
        <v>188</v>
      </c>
      <c r="B11">
        <f>GETPIVOTDATA("Sum of 04b Contraindicated (inc allergies, exclu vaccinated)",$A$1)</f>
        <v>7</v>
      </c>
    </row>
    <row r="12" spans="1:2" x14ac:dyDescent="0.25">
      <c r="A12" t="s">
        <v>134</v>
      </c>
      <c r="B12">
        <f>GETPIVOTDATA("Sum of 04c Declined (excl vaccinated or contraindicated)",$A$1)</f>
        <v>12590</v>
      </c>
    </row>
    <row r="13" spans="1:2" x14ac:dyDescent="0.25">
      <c r="A13" t="s">
        <v>142</v>
      </c>
      <c r="B13">
        <f>GETPIVOTDATA("Sum of 04d Invited no outcome (excl vac, contr, decl)",$A$1)</f>
        <v>25437</v>
      </c>
    </row>
    <row r="14" spans="1:2" x14ac:dyDescent="0.25">
      <c r="A14" t="s">
        <v>192</v>
      </c>
      <c r="B14">
        <f>GETPIVOTDATA("Sum of 04e No contact coded [CALL]",$A$1)</f>
        <v>10248</v>
      </c>
    </row>
    <row r="15" spans="1:2" x14ac:dyDescent="0.25">
      <c r="A15" t="s">
        <v>337</v>
      </c>
      <c r="B15">
        <f>SUM(B10:B14)</f>
        <v>196665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165463</v>
      </c>
    </row>
    <row r="3" spans="1:2" x14ac:dyDescent="0.25">
      <c r="A3" s="6" t="s">
        <v>299</v>
      </c>
      <c r="B3" s="20">
        <v>4</v>
      </c>
    </row>
    <row r="4" spans="1:2" x14ac:dyDescent="0.25">
      <c r="A4" s="6" t="s">
        <v>301</v>
      </c>
      <c r="B4" s="20">
        <v>9557</v>
      </c>
    </row>
    <row r="5" spans="1:2" x14ac:dyDescent="0.25">
      <c r="A5" s="6" t="s">
        <v>303</v>
      </c>
      <c r="B5" s="20">
        <v>28089</v>
      </c>
    </row>
    <row r="6" spans="1:2" x14ac:dyDescent="0.25">
      <c r="A6" s="6" t="s">
        <v>305</v>
      </c>
      <c r="B6" s="20">
        <v>18985</v>
      </c>
    </row>
    <row r="7" spans="1:2" x14ac:dyDescent="0.25">
      <c r="A7" s="6" t="s">
        <v>336</v>
      </c>
      <c r="B7" s="20">
        <v>1</v>
      </c>
    </row>
    <row r="10" spans="1:2" x14ac:dyDescent="0.25">
      <c r="A10" s="6" t="s">
        <v>187</v>
      </c>
      <c r="B10">
        <f>GETPIVOTDATA("Sum of 05a Vaccinated (Booster)",$A$1)</f>
        <v>165463</v>
      </c>
    </row>
    <row r="11" spans="1:2" x14ac:dyDescent="0.25">
      <c r="A11" t="s">
        <v>188</v>
      </c>
      <c r="B11">
        <f>GETPIVOTDATA("Sum of 05b Contraindicated (inc allergies, exclu vaccinated)",$A$1)</f>
        <v>4</v>
      </c>
    </row>
    <row r="12" spans="1:2" x14ac:dyDescent="0.25">
      <c r="A12" t="s">
        <v>134</v>
      </c>
      <c r="B12">
        <f>GETPIVOTDATA("Sum of 05c Declined (excl vaccinated or contraindicated)",$A$1)</f>
        <v>9557</v>
      </c>
    </row>
    <row r="13" spans="1:2" x14ac:dyDescent="0.25">
      <c r="A13" t="s">
        <v>142</v>
      </c>
      <c r="B13">
        <f>GETPIVOTDATA("Sum of 05d Invited no outcome (excl vac, contr, decl)",$A$1)</f>
        <v>28089</v>
      </c>
    </row>
    <row r="14" spans="1:2" x14ac:dyDescent="0.25">
      <c r="A14" t="s">
        <v>192</v>
      </c>
      <c r="B14">
        <f>GETPIVOTDATA("Sum of 05e No contact coded [CALL]",$A$1)</f>
        <v>18985</v>
      </c>
    </row>
    <row r="15" spans="1:2" x14ac:dyDescent="0.25">
      <c r="A15" t="s">
        <v>337</v>
      </c>
      <c r="B15">
        <f>SUM(B10:B14)</f>
        <v>222098</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25635</v>
      </c>
    </row>
    <row r="3" spans="1:2" x14ac:dyDescent="0.25">
      <c r="A3" s="6" t="s">
        <v>313</v>
      </c>
      <c r="B3" s="20">
        <v>1</v>
      </c>
    </row>
    <row r="4" spans="1:2" x14ac:dyDescent="0.25">
      <c r="A4" s="6" t="s">
        <v>315</v>
      </c>
      <c r="B4" s="20">
        <v>1538</v>
      </c>
    </row>
    <row r="5" spans="1:2" x14ac:dyDescent="0.25">
      <c r="A5" s="6" t="s">
        <v>317</v>
      </c>
      <c r="B5" s="20">
        <v>6868</v>
      </c>
    </row>
    <row r="6" spans="1:2" x14ac:dyDescent="0.25">
      <c r="A6" s="6" t="s">
        <v>319</v>
      </c>
      <c r="B6" s="20">
        <v>3028</v>
      </c>
    </row>
    <row r="7" spans="1:2" x14ac:dyDescent="0.25">
      <c r="A7" s="6" t="s">
        <v>336</v>
      </c>
      <c r="B7" s="20">
        <v>1</v>
      </c>
    </row>
    <row r="10" spans="1:2" x14ac:dyDescent="0.25">
      <c r="A10" s="6" t="s">
        <v>187</v>
      </c>
      <c r="B10">
        <f>GETPIVOTDATA("Sum of 06a Vaccinated (Booster)",$A$1)</f>
        <v>25635</v>
      </c>
    </row>
    <row r="11" spans="1:2" x14ac:dyDescent="0.25">
      <c r="A11" t="s">
        <v>188</v>
      </c>
      <c r="B11">
        <f>GETPIVOTDATA("Sum of 06b Contraindicated (inc allergies, exclu vaccinated)",$A$1)</f>
        <v>1</v>
      </c>
    </row>
    <row r="12" spans="1:2" x14ac:dyDescent="0.25">
      <c r="A12" t="s">
        <v>134</v>
      </c>
      <c r="B12">
        <f>GETPIVOTDATA("Sum of 06c Declined (excl vaccinated or contraindicated)",$A$1)</f>
        <v>1538</v>
      </c>
    </row>
    <row r="13" spans="1:2" x14ac:dyDescent="0.25">
      <c r="A13" t="s">
        <v>142</v>
      </c>
      <c r="B13">
        <f>GETPIVOTDATA("Sum of 06d Invited no outcome (excl vac, contr, decl)",$A$1)</f>
        <v>6868</v>
      </c>
    </row>
    <row r="14" spans="1:2" x14ac:dyDescent="0.25">
      <c r="A14" t="s">
        <v>192</v>
      </c>
      <c r="B14">
        <f>GETPIVOTDATA("Sum of 06e No contact coded [CALL]",$A$1)</f>
        <v>3028</v>
      </c>
    </row>
    <row r="15" spans="1:2" x14ac:dyDescent="0.25">
      <c r="A15" t="s">
        <v>337</v>
      </c>
      <c r="B15">
        <f>SUM(B10:B14)</f>
        <v>37070</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10732</v>
      </c>
    </row>
    <row r="3" spans="1:2" x14ac:dyDescent="0.25">
      <c r="A3" s="6" t="s">
        <v>327</v>
      </c>
      <c r="B3" s="20">
        <v>0</v>
      </c>
    </row>
    <row r="4" spans="1:2" x14ac:dyDescent="0.25">
      <c r="A4" s="6" t="s">
        <v>329</v>
      </c>
      <c r="B4" s="20">
        <v>857</v>
      </c>
    </row>
    <row r="5" spans="1:2" x14ac:dyDescent="0.25">
      <c r="A5" s="6" t="s">
        <v>331</v>
      </c>
      <c r="B5" s="20">
        <v>257</v>
      </c>
    </row>
    <row r="6" spans="1:2" x14ac:dyDescent="0.25">
      <c r="A6" s="6" t="s">
        <v>333</v>
      </c>
      <c r="B6" s="20">
        <v>124</v>
      </c>
    </row>
    <row r="7" spans="1:2" x14ac:dyDescent="0.25">
      <c r="A7" s="6" t="s">
        <v>336</v>
      </c>
      <c r="B7" s="20">
        <v>1</v>
      </c>
    </row>
    <row r="10" spans="1:2" x14ac:dyDescent="0.25">
      <c r="A10" s="6" t="s">
        <v>187</v>
      </c>
      <c r="B10">
        <f>GETPIVOTDATA("Sum of 07a Vaccinated (Booster)",$A$1)</f>
        <v>10732</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857</v>
      </c>
    </row>
    <row r="13" spans="1:2" x14ac:dyDescent="0.25">
      <c r="A13" t="s">
        <v>142</v>
      </c>
      <c r="B13">
        <f>GETPIVOTDATA("Sum of 07d Invited no outcome (excl vac, contr, decl)",$A$1)</f>
        <v>257</v>
      </c>
    </row>
    <row r="14" spans="1:2" x14ac:dyDescent="0.25">
      <c r="A14" t="s">
        <v>192</v>
      </c>
      <c r="B14">
        <f>GETPIVOTDATA("Sum of 07e No contact coded [CALL]",$A$1)</f>
        <v>124</v>
      </c>
    </row>
    <row r="15" spans="1:2" x14ac:dyDescent="0.25">
      <c r="A15" t="s">
        <v>337</v>
      </c>
      <c r="B15">
        <f>SUM(B10:B14)</f>
        <v>11970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421</v>
      </c>
      <c r="B3" s="20">
        <v>573592</v>
      </c>
    </row>
    <row r="4" spans="1:2" x14ac:dyDescent="0.25">
      <c r="A4" s="6" t="s">
        <v>423</v>
      </c>
      <c r="B4" s="20">
        <v>7</v>
      </c>
    </row>
    <row r="5" spans="1:2" x14ac:dyDescent="0.25">
      <c r="A5" s="6" t="s">
        <v>424</v>
      </c>
      <c r="B5" s="20">
        <v>28748</v>
      </c>
    </row>
    <row r="6" spans="1:2" x14ac:dyDescent="0.25">
      <c r="A6" s="6" t="s">
        <v>425</v>
      </c>
      <c r="B6" s="20">
        <v>248370</v>
      </c>
    </row>
    <row r="7" spans="1:2" x14ac:dyDescent="0.25">
      <c r="A7" s="6" t="s">
        <v>426</v>
      </c>
      <c r="B7" s="20">
        <v>201238</v>
      </c>
    </row>
    <row r="10" spans="1:2" x14ac:dyDescent="0.25">
      <c r="A10" s="6" t="s">
        <v>187</v>
      </c>
      <c r="B10">
        <f>GETPIVOTDATA("Sum of 08a Vaccinated (Booster)",$A$1)</f>
        <v>573592</v>
      </c>
    </row>
    <row r="11" spans="1:2" x14ac:dyDescent="0.25">
      <c r="A11" t="s">
        <v>188</v>
      </c>
      <c r="B11">
        <f>GETPIVOTDATA("Sum of 08b Contraindicated (inc allergies, exclu vaccinated)",$A$1)</f>
        <v>7</v>
      </c>
    </row>
    <row r="12" spans="1:2" x14ac:dyDescent="0.25">
      <c r="A12" t="s">
        <v>134</v>
      </c>
      <c r="B12">
        <f>GETPIVOTDATA("Sum of 08c Declined (excl vaccinated or contraindicated)",$A$1)</f>
        <v>28748</v>
      </c>
    </row>
    <row r="13" spans="1:2" x14ac:dyDescent="0.25">
      <c r="A13" t="s">
        <v>142</v>
      </c>
      <c r="B13">
        <f>GETPIVOTDATA("Sum of 08d Invited no outcome (excl vac, contr, decl)",$A$1)</f>
        <v>248370</v>
      </c>
    </row>
    <row r="14" spans="1:2" x14ac:dyDescent="0.25">
      <c r="A14" t="s">
        <v>192</v>
      </c>
      <c r="B14">
        <f>GETPIVOTDATA("Sum of 08e No contact coded [CALL]",$A$1)</f>
        <v>201238</v>
      </c>
    </row>
    <row r="15" spans="1:2" x14ac:dyDescent="0.25">
      <c r="A15" t="s">
        <v>337</v>
      </c>
      <c r="B15">
        <f>SUM(B10:B14)</f>
        <v>1051955</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Y301"/>
  <sheetViews>
    <sheetView workbookViewId="0">
      <selection sqref="A1:BY301"/>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 min="75" max="76" width="33.42578125" bestFit="1" customWidth="1"/>
    <col min="77" max="77" width="31.7109375" bestFit="1" customWidth="1"/>
  </cols>
  <sheetData>
    <row r="1" spans="1:77"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413</v>
      </c>
      <c r="BQ1" t="s">
        <v>414</v>
      </c>
      <c r="BR1" t="s">
        <v>415</v>
      </c>
      <c r="BS1" t="s">
        <v>416</v>
      </c>
      <c r="BT1" t="s">
        <v>417</v>
      </c>
      <c r="BU1" t="s">
        <v>418</v>
      </c>
      <c r="BV1" t="s">
        <v>419</v>
      </c>
      <c r="BW1" t="s">
        <v>727</v>
      </c>
      <c r="BX1" t="s">
        <v>728</v>
      </c>
      <c r="BY1" t="s">
        <v>729</v>
      </c>
    </row>
    <row r="2" spans="1:77" x14ac:dyDescent="0.25">
      <c r="A2" s="20" t="s">
        <v>434</v>
      </c>
      <c r="B2" s="20" t="s">
        <v>435</v>
      </c>
      <c r="C2" s="20" t="s">
        <v>436</v>
      </c>
      <c r="D2" s="1">
        <v>44641</v>
      </c>
      <c r="E2">
        <v>91</v>
      </c>
      <c r="F2">
        <v>0</v>
      </c>
      <c r="G2">
        <v>0</v>
      </c>
      <c r="H2">
        <v>0</v>
      </c>
      <c r="I2">
        <v>0</v>
      </c>
      <c r="J2">
        <v>46</v>
      </c>
      <c r="K2">
        <v>1</v>
      </c>
      <c r="L2">
        <v>7</v>
      </c>
      <c r="M2">
        <v>7</v>
      </c>
      <c r="N2">
        <v>2</v>
      </c>
      <c r="O2">
        <v>2</v>
      </c>
      <c r="P2">
        <v>0</v>
      </c>
      <c r="Q2">
        <v>0</v>
      </c>
      <c r="R2">
        <v>264</v>
      </c>
      <c r="S2">
        <v>171</v>
      </c>
      <c r="T2">
        <v>4</v>
      </c>
      <c r="U2">
        <v>11</v>
      </c>
      <c r="V2">
        <v>20</v>
      </c>
      <c r="W2">
        <v>1137</v>
      </c>
      <c r="X2">
        <v>523</v>
      </c>
      <c r="Y2">
        <v>17</v>
      </c>
      <c r="Z2">
        <v>95</v>
      </c>
      <c r="AA2">
        <v>133</v>
      </c>
      <c r="AB2">
        <v>728</v>
      </c>
      <c r="AC2">
        <v>313</v>
      </c>
      <c r="AD2">
        <v>2</v>
      </c>
      <c r="AE2">
        <v>37</v>
      </c>
      <c r="AF2">
        <v>199</v>
      </c>
      <c r="AG2">
        <v>147</v>
      </c>
      <c r="AH2">
        <v>53</v>
      </c>
      <c r="AI2">
        <v>1</v>
      </c>
      <c r="AJ2">
        <v>18</v>
      </c>
      <c r="AK2">
        <v>13</v>
      </c>
      <c r="AL2">
        <v>22</v>
      </c>
      <c r="AM2">
        <v>16</v>
      </c>
      <c r="AN2">
        <v>0</v>
      </c>
      <c r="AO2">
        <v>1</v>
      </c>
      <c r="AP2">
        <v>0</v>
      </c>
      <c r="AQ2">
        <v>0</v>
      </c>
      <c r="AR2">
        <v>0</v>
      </c>
      <c r="AS2">
        <v>0</v>
      </c>
      <c r="AT2">
        <v>0</v>
      </c>
      <c r="AU2">
        <v>0</v>
      </c>
      <c r="AV2">
        <v>0</v>
      </c>
      <c r="AW2">
        <v>0</v>
      </c>
      <c r="AX2">
        <v>0</v>
      </c>
      <c r="AY2">
        <v>0</v>
      </c>
      <c r="AZ2">
        <v>0</v>
      </c>
      <c r="BA2">
        <v>0</v>
      </c>
      <c r="BB2">
        <v>0</v>
      </c>
      <c r="BC2">
        <v>0</v>
      </c>
      <c r="BD2">
        <v>0</v>
      </c>
      <c r="BE2">
        <v>0</v>
      </c>
      <c r="BF2">
        <v>0</v>
      </c>
      <c r="BG2" s="20">
        <v>0</v>
      </c>
      <c r="BH2" s="20">
        <v>0</v>
      </c>
      <c r="BI2" s="20">
        <v>70</v>
      </c>
      <c r="BJ2" s="20">
        <v>2</v>
      </c>
      <c r="BK2" s="20">
        <v>219</v>
      </c>
      <c r="BL2" s="20">
        <v>844</v>
      </c>
      <c r="BM2" s="20">
        <v>470</v>
      </c>
      <c r="BN2" s="20">
        <v>106</v>
      </c>
      <c r="BO2" s="20">
        <v>20</v>
      </c>
      <c r="BP2" s="20">
        <v>4176</v>
      </c>
      <c r="BQ2" s="20">
        <v>1032</v>
      </c>
      <c r="BR2" s="20">
        <v>0</v>
      </c>
      <c r="BS2" s="20">
        <v>17</v>
      </c>
      <c r="BT2" s="20">
        <v>262</v>
      </c>
      <c r="BU2" s="20">
        <v>1372</v>
      </c>
      <c r="BV2" s="20">
        <v>2329</v>
      </c>
      <c r="BW2" s="20">
        <v>0</v>
      </c>
      <c r="BX2" s="20">
        <v>0</v>
      </c>
      <c r="BY2" s="20">
        <v>2</v>
      </c>
    </row>
    <row r="3" spans="1:77" x14ac:dyDescent="0.25">
      <c r="A3" s="20" t="s">
        <v>434</v>
      </c>
      <c r="B3" s="20" t="s">
        <v>435</v>
      </c>
      <c r="C3" s="20" t="s">
        <v>436</v>
      </c>
      <c r="D3" s="1">
        <v>44641</v>
      </c>
      <c r="Z3">
        <v>1</v>
      </c>
      <c r="BG3" s="20"/>
      <c r="BH3" s="20"/>
      <c r="BI3" s="20"/>
      <c r="BJ3" s="20"/>
      <c r="BK3" s="20"/>
      <c r="BL3" s="20"/>
      <c r="BM3" s="20"/>
      <c r="BN3" s="20"/>
      <c r="BO3" s="20"/>
      <c r="BP3" s="20">
        <v>1</v>
      </c>
      <c r="BQ3" s="20"/>
      <c r="BR3" s="20"/>
      <c r="BS3" s="20"/>
      <c r="BT3" s="20"/>
      <c r="BU3" s="20"/>
      <c r="BV3" s="20"/>
      <c r="BW3" s="20"/>
      <c r="BX3" s="20"/>
      <c r="BY3" s="20"/>
    </row>
    <row r="4" spans="1:77" x14ac:dyDescent="0.25">
      <c r="A4" s="20" t="s">
        <v>434</v>
      </c>
      <c r="B4" s="20" t="s">
        <v>435</v>
      </c>
      <c r="C4" s="20" t="s">
        <v>501</v>
      </c>
      <c r="D4" s="1">
        <v>44641</v>
      </c>
      <c r="E4">
        <v>217</v>
      </c>
      <c r="F4">
        <v>5</v>
      </c>
      <c r="G4">
        <v>4</v>
      </c>
      <c r="H4">
        <v>1</v>
      </c>
      <c r="I4">
        <v>1</v>
      </c>
      <c r="J4">
        <v>129</v>
      </c>
      <c r="K4">
        <v>3</v>
      </c>
      <c r="L4">
        <v>20</v>
      </c>
      <c r="M4">
        <v>11</v>
      </c>
      <c r="N4">
        <v>2</v>
      </c>
      <c r="O4">
        <v>2</v>
      </c>
      <c r="P4">
        <v>0</v>
      </c>
      <c r="Q4">
        <v>0</v>
      </c>
      <c r="R4">
        <v>563</v>
      </c>
      <c r="S4">
        <v>384</v>
      </c>
      <c r="T4">
        <v>63</v>
      </c>
      <c r="U4">
        <v>17</v>
      </c>
      <c r="V4">
        <v>18</v>
      </c>
      <c r="W4">
        <v>2796</v>
      </c>
      <c r="X4">
        <v>1376</v>
      </c>
      <c r="Y4">
        <v>44</v>
      </c>
      <c r="Z4">
        <v>205</v>
      </c>
      <c r="AA4">
        <v>251</v>
      </c>
      <c r="AB4">
        <v>1892</v>
      </c>
      <c r="AC4">
        <v>919</v>
      </c>
      <c r="AD4">
        <v>18</v>
      </c>
      <c r="AE4">
        <v>68</v>
      </c>
      <c r="AF4">
        <v>371</v>
      </c>
      <c r="AG4">
        <v>401</v>
      </c>
      <c r="AH4">
        <v>144</v>
      </c>
      <c r="AI4">
        <v>5</v>
      </c>
      <c r="AJ4">
        <v>58</v>
      </c>
      <c r="AK4">
        <v>44</v>
      </c>
      <c r="AL4">
        <v>59</v>
      </c>
      <c r="AM4">
        <v>45</v>
      </c>
      <c r="AN4">
        <v>6</v>
      </c>
      <c r="AO4">
        <v>0</v>
      </c>
      <c r="AP4">
        <v>0</v>
      </c>
      <c r="AQ4">
        <v>0</v>
      </c>
      <c r="AR4">
        <v>0</v>
      </c>
      <c r="AS4">
        <v>0</v>
      </c>
      <c r="AT4">
        <v>0</v>
      </c>
      <c r="AU4">
        <v>0</v>
      </c>
      <c r="AV4">
        <v>0</v>
      </c>
      <c r="AW4">
        <v>0</v>
      </c>
      <c r="AX4">
        <v>0</v>
      </c>
      <c r="AY4">
        <v>0</v>
      </c>
      <c r="AZ4">
        <v>0</v>
      </c>
      <c r="BA4">
        <v>0</v>
      </c>
      <c r="BB4">
        <v>0</v>
      </c>
      <c r="BC4">
        <v>1</v>
      </c>
      <c r="BD4">
        <v>0</v>
      </c>
      <c r="BE4">
        <v>0</v>
      </c>
      <c r="BF4">
        <v>0</v>
      </c>
      <c r="BG4" s="20">
        <v>5</v>
      </c>
      <c r="BH4" s="20">
        <v>1</v>
      </c>
      <c r="BI4" s="20">
        <v>180</v>
      </c>
      <c r="BJ4" s="20">
        <v>2</v>
      </c>
      <c r="BK4" s="20">
        <v>454</v>
      </c>
      <c r="BL4" s="20">
        <v>2162</v>
      </c>
      <c r="BM4" s="20">
        <v>1375</v>
      </c>
      <c r="BN4" s="20">
        <v>270</v>
      </c>
      <c r="BO4" s="20">
        <v>53</v>
      </c>
      <c r="BP4" s="20">
        <v>10354</v>
      </c>
      <c r="BQ4" s="20">
        <v>2917</v>
      </c>
      <c r="BR4" s="20">
        <v>0</v>
      </c>
      <c r="BS4" s="20">
        <v>107</v>
      </c>
      <c r="BT4" s="20">
        <v>691</v>
      </c>
      <c r="BU4" s="20">
        <v>2911</v>
      </c>
      <c r="BV4" s="20">
        <v>6024</v>
      </c>
      <c r="BW4" s="20">
        <v>0</v>
      </c>
      <c r="BX4" s="20">
        <v>0</v>
      </c>
      <c r="BY4" s="20">
        <v>12</v>
      </c>
    </row>
    <row r="5" spans="1:77" x14ac:dyDescent="0.25">
      <c r="A5" s="20" t="s">
        <v>434</v>
      </c>
      <c r="B5" s="20" t="s">
        <v>439</v>
      </c>
      <c r="C5" s="20" t="s">
        <v>502</v>
      </c>
      <c r="D5" s="1">
        <v>44641</v>
      </c>
      <c r="E5">
        <v>249</v>
      </c>
      <c r="F5">
        <v>7</v>
      </c>
      <c r="G5">
        <v>6</v>
      </c>
      <c r="H5">
        <v>7</v>
      </c>
      <c r="I5">
        <v>7</v>
      </c>
      <c r="J5">
        <v>192</v>
      </c>
      <c r="K5">
        <v>10</v>
      </c>
      <c r="L5">
        <v>1</v>
      </c>
      <c r="M5">
        <v>7</v>
      </c>
      <c r="N5">
        <v>18</v>
      </c>
      <c r="O5">
        <v>16</v>
      </c>
      <c r="P5">
        <v>1</v>
      </c>
      <c r="Q5">
        <v>0</v>
      </c>
      <c r="R5">
        <v>585</v>
      </c>
      <c r="S5">
        <v>475</v>
      </c>
      <c r="T5">
        <v>37</v>
      </c>
      <c r="U5">
        <v>0</v>
      </c>
      <c r="V5">
        <v>2</v>
      </c>
      <c r="W5">
        <v>1606</v>
      </c>
      <c r="X5">
        <v>971</v>
      </c>
      <c r="Y5">
        <v>43</v>
      </c>
      <c r="Z5">
        <v>45</v>
      </c>
      <c r="AA5">
        <v>118</v>
      </c>
      <c r="AB5">
        <v>1238</v>
      </c>
      <c r="AC5">
        <v>745</v>
      </c>
      <c r="AD5">
        <v>9</v>
      </c>
      <c r="AE5">
        <v>39</v>
      </c>
      <c r="AF5">
        <v>170</v>
      </c>
      <c r="AG5">
        <v>300</v>
      </c>
      <c r="AH5">
        <v>108</v>
      </c>
      <c r="AI5">
        <v>3</v>
      </c>
      <c r="AJ5">
        <v>10</v>
      </c>
      <c r="AK5">
        <v>44</v>
      </c>
      <c r="AL5">
        <v>111</v>
      </c>
      <c r="AM5">
        <v>80</v>
      </c>
      <c r="AN5">
        <v>11</v>
      </c>
      <c r="AO5">
        <v>0</v>
      </c>
      <c r="AP5">
        <v>2</v>
      </c>
      <c r="AQ5">
        <v>0</v>
      </c>
      <c r="AR5">
        <v>1</v>
      </c>
      <c r="AS5">
        <v>0</v>
      </c>
      <c r="AT5">
        <v>0</v>
      </c>
      <c r="AU5">
        <v>0</v>
      </c>
      <c r="AV5">
        <v>0</v>
      </c>
      <c r="AW5">
        <v>0</v>
      </c>
      <c r="AX5">
        <v>0</v>
      </c>
      <c r="AY5">
        <v>0</v>
      </c>
      <c r="AZ5">
        <v>0</v>
      </c>
      <c r="BA5">
        <v>0</v>
      </c>
      <c r="BB5">
        <v>0</v>
      </c>
      <c r="BC5">
        <v>0</v>
      </c>
      <c r="BD5">
        <v>0</v>
      </c>
      <c r="BE5">
        <v>0</v>
      </c>
      <c r="BF5">
        <v>0</v>
      </c>
      <c r="BG5" s="20">
        <v>6</v>
      </c>
      <c r="BH5" s="20">
        <v>7</v>
      </c>
      <c r="BI5" s="20">
        <v>229</v>
      </c>
      <c r="BJ5" s="20">
        <v>17</v>
      </c>
      <c r="BK5" s="20">
        <v>530</v>
      </c>
      <c r="BL5" s="20">
        <v>1355</v>
      </c>
      <c r="BM5" s="20">
        <v>994</v>
      </c>
      <c r="BN5" s="20">
        <v>231</v>
      </c>
      <c r="BO5" s="20">
        <v>95</v>
      </c>
      <c r="BP5" s="20">
        <v>6092</v>
      </c>
      <c r="BQ5" s="20">
        <v>2166</v>
      </c>
      <c r="BR5" s="20">
        <v>0</v>
      </c>
      <c r="BS5" s="20">
        <v>54</v>
      </c>
      <c r="BT5" s="20">
        <v>212</v>
      </c>
      <c r="BU5" s="20">
        <v>1542</v>
      </c>
      <c r="BV5" s="20">
        <v>3992</v>
      </c>
      <c r="BW5" s="20">
        <v>0</v>
      </c>
      <c r="BX5" s="20">
        <v>0</v>
      </c>
      <c r="BY5" s="20">
        <v>6</v>
      </c>
    </row>
    <row r="6" spans="1:77" x14ac:dyDescent="0.25">
      <c r="A6" s="20" t="s">
        <v>434</v>
      </c>
      <c r="B6" s="20" t="s">
        <v>446</v>
      </c>
      <c r="C6" s="20" t="s">
        <v>503</v>
      </c>
      <c r="D6" s="1">
        <v>44641</v>
      </c>
      <c r="E6">
        <v>96</v>
      </c>
      <c r="F6">
        <v>2</v>
      </c>
      <c r="G6">
        <v>2</v>
      </c>
      <c r="H6">
        <v>0</v>
      </c>
      <c r="I6">
        <v>0</v>
      </c>
      <c r="J6">
        <v>67</v>
      </c>
      <c r="K6">
        <v>2</v>
      </c>
      <c r="L6">
        <v>6</v>
      </c>
      <c r="M6">
        <v>4</v>
      </c>
      <c r="N6">
        <v>0</v>
      </c>
      <c r="O6">
        <v>0</v>
      </c>
      <c r="P6">
        <v>0</v>
      </c>
      <c r="Q6">
        <v>0</v>
      </c>
      <c r="R6">
        <v>357</v>
      </c>
      <c r="S6">
        <v>308</v>
      </c>
      <c r="T6">
        <v>9</v>
      </c>
      <c r="U6">
        <v>1</v>
      </c>
      <c r="V6">
        <v>9</v>
      </c>
      <c r="W6">
        <v>1169</v>
      </c>
      <c r="X6">
        <v>676</v>
      </c>
      <c r="Y6">
        <v>21</v>
      </c>
      <c r="Z6">
        <v>70</v>
      </c>
      <c r="AA6">
        <v>103</v>
      </c>
      <c r="AB6">
        <v>796</v>
      </c>
      <c r="AC6">
        <v>501</v>
      </c>
      <c r="AD6">
        <v>0</v>
      </c>
      <c r="AE6">
        <v>18</v>
      </c>
      <c r="AF6">
        <v>103</v>
      </c>
      <c r="AG6">
        <v>146</v>
      </c>
      <c r="AH6">
        <v>63</v>
      </c>
      <c r="AI6">
        <v>1</v>
      </c>
      <c r="AJ6">
        <v>3</v>
      </c>
      <c r="AK6">
        <v>22</v>
      </c>
      <c r="AL6">
        <v>33</v>
      </c>
      <c r="AM6">
        <v>28</v>
      </c>
      <c r="AN6">
        <v>0</v>
      </c>
      <c r="AO6">
        <v>0</v>
      </c>
      <c r="AP6">
        <v>1</v>
      </c>
      <c r="AQ6">
        <v>0</v>
      </c>
      <c r="AR6">
        <v>0</v>
      </c>
      <c r="AS6">
        <v>0</v>
      </c>
      <c r="AT6">
        <v>0</v>
      </c>
      <c r="AU6">
        <v>0</v>
      </c>
      <c r="AV6">
        <v>0</v>
      </c>
      <c r="AW6">
        <v>0</v>
      </c>
      <c r="AX6">
        <v>0</v>
      </c>
      <c r="AY6">
        <v>0</v>
      </c>
      <c r="AZ6">
        <v>0</v>
      </c>
      <c r="BA6">
        <v>0</v>
      </c>
      <c r="BB6">
        <v>0</v>
      </c>
      <c r="BC6">
        <v>0</v>
      </c>
      <c r="BD6">
        <v>0</v>
      </c>
      <c r="BE6">
        <v>0</v>
      </c>
      <c r="BF6">
        <v>0</v>
      </c>
      <c r="BG6" s="20">
        <v>2</v>
      </c>
      <c r="BH6" s="20">
        <v>0</v>
      </c>
      <c r="BI6" s="20">
        <v>80</v>
      </c>
      <c r="BJ6" s="20">
        <v>0</v>
      </c>
      <c r="BK6" s="20">
        <v>330</v>
      </c>
      <c r="BL6" s="20">
        <v>937</v>
      </c>
      <c r="BM6" s="20">
        <v>652</v>
      </c>
      <c r="BN6" s="20">
        <v>110</v>
      </c>
      <c r="BO6" s="20">
        <v>32</v>
      </c>
      <c r="BP6" s="20">
        <v>3672</v>
      </c>
      <c r="BQ6" s="20">
        <v>1380</v>
      </c>
      <c r="BR6" s="20">
        <v>0</v>
      </c>
      <c r="BS6" s="20">
        <v>22</v>
      </c>
      <c r="BT6" s="20">
        <v>147</v>
      </c>
      <c r="BU6" s="20">
        <v>878</v>
      </c>
      <c r="BV6" s="20">
        <v>2448</v>
      </c>
      <c r="BW6" s="20">
        <v>1</v>
      </c>
      <c r="BX6" s="20">
        <v>0</v>
      </c>
      <c r="BY6" s="20">
        <v>4</v>
      </c>
    </row>
    <row r="7" spans="1:77" x14ac:dyDescent="0.25">
      <c r="A7" s="20" t="s">
        <v>434</v>
      </c>
      <c r="B7" s="20" t="s">
        <v>443</v>
      </c>
      <c r="C7" s="20" t="s">
        <v>504</v>
      </c>
      <c r="D7" s="1">
        <v>44641</v>
      </c>
      <c r="E7">
        <v>69</v>
      </c>
      <c r="F7">
        <v>0</v>
      </c>
      <c r="G7">
        <v>0</v>
      </c>
      <c r="H7">
        <v>3</v>
      </c>
      <c r="I7">
        <v>3</v>
      </c>
      <c r="J7">
        <v>41</v>
      </c>
      <c r="K7">
        <v>3</v>
      </c>
      <c r="L7">
        <v>3</v>
      </c>
      <c r="M7">
        <v>2</v>
      </c>
      <c r="N7">
        <v>39</v>
      </c>
      <c r="O7">
        <v>23</v>
      </c>
      <c r="P7">
        <v>2</v>
      </c>
      <c r="Q7">
        <v>3</v>
      </c>
      <c r="R7">
        <v>203</v>
      </c>
      <c r="S7">
        <v>142</v>
      </c>
      <c r="T7">
        <v>24</v>
      </c>
      <c r="U7">
        <v>4</v>
      </c>
      <c r="V7">
        <v>9</v>
      </c>
      <c r="W7">
        <v>925</v>
      </c>
      <c r="X7">
        <v>421</v>
      </c>
      <c r="Y7">
        <v>45</v>
      </c>
      <c r="Z7">
        <v>80</v>
      </c>
      <c r="AA7">
        <v>100</v>
      </c>
      <c r="AB7">
        <v>611</v>
      </c>
      <c r="AC7">
        <v>294</v>
      </c>
      <c r="AD7">
        <v>41</v>
      </c>
      <c r="AE7">
        <v>79</v>
      </c>
      <c r="AF7">
        <v>53</v>
      </c>
      <c r="AG7">
        <v>124</v>
      </c>
      <c r="AH7">
        <v>36</v>
      </c>
      <c r="AI7">
        <v>1</v>
      </c>
      <c r="AJ7">
        <v>12</v>
      </c>
      <c r="AK7">
        <v>24</v>
      </c>
      <c r="AL7">
        <v>22</v>
      </c>
      <c r="AM7">
        <v>14</v>
      </c>
      <c r="AN7">
        <v>2</v>
      </c>
      <c r="AO7">
        <v>0</v>
      </c>
      <c r="AP7">
        <v>1</v>
      </c>
      <c r="AQ7">
        <v>0</v>
      </c>
      <c r="AR7">
        <v>0</v>
      </c>
      <c r="AS7">
        <v>0</v>
      </c>
      <c r="AT7">
        <v>0</v>
      </c>
      <c r="AU7">
        <v>0</v>
      </c>
      <c r="AV7">
        <v>0</v>
      </c>
      <c r="AW7">
        <v>0</v>
      </c>
      <c r="AX7">
        <v>0</v>
      </c>
      <c r="AY7">
        <v>0</v>
      </c>
      <c r="AZ7">
        <v>0</v>
      </c>
      <c r="BA7">
        <v>0</v>
      </c>
      <c r="BB7">
        <v>0</v>
      </c>
      <c r="BC7">
        <v>0</v>
      </c>
      <c r="BD7">
        <v>0</v>
      </c>
      <c r="BE7">
        <v>0</v>
      </c>
      <c r="BF7">
        <v>0</v>
      </c>
      <c r="BG7" s="20">
        <v>0</v>
      </c>
      <c r="BH7" s="20">
        <v>3</v>
      </c>
      <c r="BI7" s="20">
        <v>61</v>
      </c>
      <c r="BJ7" s="20">
        <v>31</v>
      </c>
      <c r="BK7" s="20">
        <v>162</v>
      </c>
      <c r="BL7" s="20">
        <v>655</v>
      </c>
      <c r="BM7" s="20">
        <v>429</v>
      </c>
      <c r="BN7" s="20">
        <v>79</v>
      </c>
      <c r="BO7" s="20">
        <v>16</v>
      </c>
      <c r="BP7" s="20">
        <v>3503</v>
      </c>
      <c r="BQ7" s="20">
        <v>922</v>
      </c>
      <c r="BR7" s="20">
        <v>0</v>
      </c>
      <c r="BS7" s="20">
        <v>69</v>
      </c>
      <c r="BT7" s="20">
        <v>269</v>
      </c>
      <c r="BU7" s="20">
        <v>1108</v>
      </c>
      <c r="BV7" s="20">
        <v>1887</v>
      </c>
      <c r="BW7" s="20">
        <v>0</v>
      </c>
      <c r="BX7" s="20">
        <v>0</v>
      </c>
      <c r="BY7" s="20">
        <v>2</v>
      </c>
    </row>
    <row r="8" spans="1:77" x14ac:dyDescent="0.25">
      <c r="A8" s="20" t="s">
        <v>434</v>
      </c>
      <c r="B8" s="20" t="s">
        <v>443</v>
      </c>
      <c r="C8" s="20" t="s">
        <v>505</v>
      </c>
      <c r="D8" s="1">
        <v>44641</v>
      </c>
      <c r="E8">
        <v>72</v>
      </c>
      <c r="F8">
        <v>1</v>
      </c>
      <c r="G8">
        <v>1</v>
      </c>
      <c r="H8">
        <v>0</v>
      </c>
      <c r="I8">
        <v>0</v>
      </c>
      <c r="J8">
        <v>44</v>
      </c>
      <c r="K8">
        <v>0</v>
      </c>
      <c r="L8">
        <v>5</v>
      </c>
      <c r="M8">
        <v>6</v>
      </c>
      <c r="N8">
        <v>30</v>
      </c>
      <c r="O8">
        <v>20</v>
      </c>
      <c r="P8">
        <v>1</v>
      </c>
      <c r="Q8">
        <v>1</v>
      </c>
      <c r="R8">
        <v>404</v>
      </c>
      <c r="S8">
        <v>340</v>
      </c>
      <c r="T8">
        <v>6</v>
      </c>
      <c r="U8">
        <v>14</v>
      </c>
      <c r="V8">
        <v>7</v>
      </c>
      <c r="W8">
        <v>918</v>
      </c>
      <c r="X8">
        <v>487</v>
      </c>
      <c r="Y8">
        <v>14</v>
      </c>
      <c r="Z8">
        <v>70</v>
      </c>
      <c r="AA8">
        <v>83</v>
      </c>
      <c r="AB8">
        <v>673</v>
      </c>
      <c r="AC8">
        <v>382</v>
      </c>
      <c r="AD8">
        <v>4</v>
      </c>
      <c r="AE8">
        <v>31</v>
      </c>
      <c r="AF8">
        <v>81</v>
      </c>
      <c r="AG8">
        <v>108</v>
      </c>
      <c r="AH8">
        <v>39</v>
      </c>
      <c r="AI8">
        <v>0</v>
      </c>
      <c r="AJ8">
        <v>5</v>
      </c>
      <c r="AK8">
        <v>23</v>
      </c>
      <c r="AL8">
        <v>26</v>
      </c>
      <c r="AM8">
        <v>17</v>
      </c>
      <c r="AN8">
        <v>2</v>
      </c>
      <c r="AO8">
        <v>1</v>
      </c>
      <c r="AP8">
        <v>0</v>
      </c>
      <c r="AQ8">
        <v>0</v>
      </c>
      <c r="AR8">
        <v>0</v>
      </c>
      <c r="AS8">
        <v>0</v>
      </c>
      <c r="AT8">
        <v>0</v>
      </c>
      <c r="AU8">
        <v>0</v>
      </c>
      <c r="AV8">
        <v>0</v>
      </c>
      <c r="AW8">
        <v>0</v>
      </c>
      <c r="AX8">
        <v>0</v>
      </c>
      <c r="AY8">
        <v>0</v>
      </c>
      <c r="AZ8">
        <v>0</v>
      </c>
      <c r="BA8">
        <v>1</v>
      </c>
      <c r="BB8">
        <v>0</v>
      </c>
      <c r="BC8">
        <v>0</v>
      </c>
      <c r="BD8">
        <v>0</v>
      </c>
      <c r="BE8">
        <v>0</v>
      </c>
      <c r="BF8">
        <v>0</v>
      </c>
      <c r="BG8" s="20">
        <v>1</v>
      </c>
      <c r="BH8" s="20">
        <v>0</v>
      </c>
      <c r="BI8" s="20">
        <v>59</v>
      </c>
      <c r="BJ8" s="20">
        <v>25</v>
      </c>
      <c r="BK8" s="20">
        <v>368</v>
      </c>
      <c r="BL8" s="20">
        <v>711</v>
      </c>
      <c r="BM8" s="20">
        <v>536</v>
      </c>
      <c r="BN8" s="20">
        <v>73</v>
      </c>
      <c r="BO8" s="20">
        <v>22</v>
      </c>
      <c r="BP8" s="20">
        <v>3189</v>
      </c>
      <c r="BQ8" s="20">
        <v>1055</v>
      </c>
      <c r="BR8" s="20">
        <v>0</v>
      </c>
      <c r="BS8" s="20">
        <v>36</v>
      </c>
      <c r="BT8" s="20">
        <v>160</v>
      </c>
      <c r="BU8" s="20">
        <v>900</v>
      </c>
      <c r="BV8" s="20">
        <v>1944</v>
      </c>
      <c r="BW8" s="20">
        <v>0</v>
      </c>
      <c r="BX8" s="20">
        <v>0</v>
      </c>
      <c r="BY8" s="20">
        <v>3</v>
      </c>
    </row>
    <row r="9" spans="1:77" x14ac:dyDescent="0.25">
      <c r="A9" s="20" t="s">
        <v>434</v>
      </c>
      <c r="B9" s="20" t="s">
        <v>437</v>
      </c>
      <c r="C9" s="20" t="s">
        <v>438</v>
      </c>
      <c r="D9" s="1">
        <v>44641</v>
      </c>
      <c r="E9">
        <v>72</v>
      </c>
      <c r="F9">
        <v>3</v>
      </c>
      <c r="G9">
        <v>3</v>
      </c>
      <c r="H9">
        <v>6</v>
      </c>
      <c r="I9">
        <v>6</v>
      </c>
      <c r="J9">
        <v>55</v>
      </c>
      <c r="K9">
        <v>1</v>
      </c>
      <c r="L9">
        <v>1</v>
      </c>
      <c r="M9">
        <v>7</v>
      </c>
      <c r="N9">
        <v>172</v>
      </c>
      <c r="O9">
        <v>157</v>
      </c>
      <c r="P9">
        <v>4</v>
      </c>
      <c r="Q9">
        <v>1</v>
      </c>
      <c r="R9">
        <v>267</v>
      </c>
      <c r="S9">
        <v>216</v>
      </c>
      <c r="T9">
        <v>0</v>
      </c>
      <c r="U9">
        <v>0</v>
      </c>
      <c r="V9">
        <v>24</v>
      </c>
      <c r="W9">
        <v>684</v>
      </c>
      <c r="X9">
        <v>416</v>
      </c>
      <c r="Y9">
        <v>8</v>
      </c>
      <c r="Z9">
        <v>5</v>
      </c>
      <c r="AA9">
        <v>76</v>
      </c>
      <c r="AB9">
        <v>571</v>
      </c>
      <c r="AC9">
        <v>310</v>
      </c>
      <c r="AD9">
        <v>1</v>
      </c>
      <c r="AE9">
        <v>8</v>
      </c>
      <c r="AF9">
        <v>111</v>
      </c>
      <c r="AG9">
        <v>103</v>
      </c>
      <c r="AH9">
        <v>43</v>
      </c>
      <c r="AI9">
        <v>0</v>
      </c>
      <c r="AJ9">
        <v>3</v>
      </c>
      <c r="AK9">
        <v>18</v>
      </c>
      <c r="AL9">
        <v>109</v>
      </c>
      <c r="AM9">
        <v>100</v>
      </c>
      <c r="AN9">
        <v>2</v>
      </c>
      <c r="AO9">
        <v>1</v>
      </c>
      <c r="AP9">
        <v>2</v>
      </c>
      <c r="AQ9">
        <v>0</v>
      </c>
      <c r="AR9">
        <v>0</v>
      </c>
      <c r="AS9">
        <v>0</v>
      </c>
      <c r="AT9">
        <v>0</v>
      </c>
      <c r="AU9">
        <v>0</v>
      </c>
      <c r="AV9">
        <v>0</v>
      </c>
      <c r="AW9">
        <v>0</v>
      </c>
      <c r="AX9">
        <v>0</v>
      </c>
      <c r="AY9">
        <v>0</v>
      </c>
      <c r="AZ9">
        <v>0</v>
      </c>
      <c r="BA9">
        <v>0</v>
      </c>
      <c r="BB9">
        <v>0</v>
      </c>
      <c r="BC9">
        <v>0</v>
      </c>
      <c r="BD9">
        <v>0</v>
      </c>
      <c r="BE9">
        <v>0</v>
      </c>
      <c r="BF9">
        <v>0</v>
      </c>
      <c r="BG9" s="20">
        <v>3</v>
      </c>
      <c r="BH9" s="20">
        <v>6</v>
      </c>
      <c r="BI9" s="20">
        <v>62</v>
      </c>
      <c r="BJ9" s="20">
        <v>165</v>
      </c>
      <c r="BK9" s="20">
        <v>240</v>
      </c>
      <c r="BL9" s="20">
        <v>574</v>
      </c>
      <c r="BM9" s="20">
        <v>442</v>
      </c>
      <c r="BN9" s="20">
        <v>75</v>
      </c>
      <c r="BO9" s="20">
        <v>103</v>
      </c>
      <c r="BP9" s="20">
        <v>2481</v>
      </c>
      <c r="BQ9" s="20">
        <v>797</v>
      </c>
      <c r="BR9" s="20">
        <v>0</v>
      </c>
      <c r="BS9" s="20">
        <v>3</v>
      </c>
      <c r="BT9" s="20">
        <v>176</v>
      </c>
      <c r="BU9" s="20">
        <v>642</v>
      </c>
      <c r="BV9" s="20">
        <v>1528</v>
      </c>
      <c r="BW9" s="20">
        <v>0</v>
      </c>
      <c r="BX9" s="20">
        <v>0</v>
      </c>
      <c r="BY9" s="20">
        <v>3</v>
      </c>
    </row>
    <row r="10" spans="1:77" x14ac:dyDescent="0.25">
      <c r="A10" s="20" t="s">
        <v>434</v>
      </c>
      <c r="B10" s="20" t="s">
        <v>439</v>
      </c>
      <c r="C10" s="20" t="s">
        <v>506</v>
      </c>
      <c r="D10" s="1">
        <v>44641</v>
      </c>
      <c r="E10">
        <v>37</v>
      </c>
      <c r="F10">
        <v>1</v>
      </c>
      <c r="G10">
        <v>0</v>
      </c>
      <c r="H10">
        <v>0</v>
      </c>
      <c r="I10">
        <v>0</v>
      </c>
      <c r="J10">
        <v>20</v>
      </c>
      <c r="K10">
        <v>2</v>
      </c>
      <c r="L10">
        <v>1</v>
      </c>
      <c r="M10">
        <v>4</v>
      </c>
      <c r="N10">
        <v>0</v>
      </c>
      <c r="O10">
        <v>0</v>
      </c>
      <c r="P10">
        <v>0</v>
      </c>
      <c r="Q10">
        <v>0</v>
      </c>
      <c r="R10">
        <v>190</v>
      </c>
      <c r="S10">
        <v>137</v>
      </c>
      <c r="T10">
        <v>9</v>
      </c>
      <c r="U10">
        <v>9</v>
      </c>
      <c r="V10">
        <v>6</v>
      </c>
      <c r="W10">
        <v>691</v>
      </c>
      <c r="X10">
        <v>374</v>
      </c>
      <c r="Y10">
        <v>9</v>
      </c>
      <c r="Z10">
        <v>35</v>
      </c>
      <c r="AA10">
        <v>79</v>
      </c>
      <c r="AB10">
        <v>555</v>
      </c>
      <c r="AC10">
        <v>221</v>
      </c>
      <c r="AD10">
        <v>0</v>
      </c>
      <c r="AE10">
        <v>11</v>
      </c>
      <c r="AF10">
        <v>199</v>
      </c>
      <c r="AG10">
        <v>94</v>
      </c>
      <c r="AH10">
        <v>37</v>
      </c>
      <c r="AI10">
        <v>0</v>
      </c>
      <c r="AJ10">
        <v>2</v>
      </c>
      <c r="AK10">
        <v>13</v>
      </c>
      <c r="AL10">
        <v>5</v>
      </c>
      <c r="AM10">
        <v>1</v>
      </c>
      <c r="AN10">
        <v>0</v>
      </c>
      <c r="AO10">
        <v>0</v>
      </c>
      <c r="AP10">
        <v>0</v>
      </c>
      <c r="AQ10">
        <v>0</v>
      </c>
      <c r="AR10">
        <v>0</v>
      </c>
      <c r="AS10">
        <v>0</v>
      </c>
      <c r="AT10">
        <v>0</v>
      </c>
      <c r="AU10">
        <v>0</v>
      </c>
      <c r="AV10">
        <v>0</v>
      </c>
      <c r="AW10">
        <v>0</v>
      </c>
      <c r="AX10">
        <v>0</v>
      </c>
      <c r="AY10">
        <v>0</v>
      </c>
      <c r="AZ10">
        <v>0</v>
      </c>
      <c r="BA10">
        <v>0</v>
      </c>
      <c r="BB10">
        <v>0</v>
      </c>
      <c r="BC10">
        <v>0</v>
      </c>
      <c r="BD10">
        <v>0</v>
      </c>
      <c r="BE10">
        <v>0</v>
      </c>
      <c r="BF10">
        <v>0</v>
      </c>
      <c r="BG10" s="20">
        <v>1</v>
      </c>
      <c r="BH10" s="20">
        <v>0</v>
      </c>
      <c r="BI10" s="20">
        <v>29</v>
      </c>
      <c r="BJ10" s="20">
        <v>0</v>
      </c>
      <c r="BK10" s="20">
        <v>163</v>
      </c>
      <c r="BL10" s="20">
        <v>550</v>
      </c>
      <c r="BM10" s="20">
        <v>322</v>
      </c>
      <c r="BN10" s="20">
        <v>74</v>
      </c>
      <c r="BO10" s="20">
        <v>5</v>
      </c>
      <c r="BP10" s="20">
        <v>3253</v>
      </c>
      <c r="BQ10" s="20">
        <v>810</v>
      </c>
      <c r="BR10" s="20">
        <v>0</v>
      </c>
      <c r="BS10" s="20">
        <v>6</v>
      </c>
      <c r="BT10" s="20">
        <v>68</v>
      </c>
      <c r="BU10" s="20">
        <v>1368</v>
      </c>
      <c r="BV10" s="20">
        <v>1650</v>
      </c>
      <c r="BW10" s="20">
        <v>0</v>
      </c>
      <c r="BX10" s="20">
        <v>0</v>
      </c>
      <c r="BY10" s="20">
        <v>2</v>
      </c>
    </row>
    <row r="11" spans="1:77" x14ac:dyDescent="0.25">
      <c r="A11" s="20" t="s">
        <v>434</v>
      </c>
      <c r="B11" s="20" t="s">
        <v>441</v>
      </c>
      <c r="C11" s="20" t="s">
        <v>507</v>
      </c>
      <c r="D11" s="1">
        <v>44641</v>
      </c>
      <c r="E11">
        <v>30</v>
      </c>
      <c r="F11">
        <v>0</v>
      </c>
      <c r="G11">
        <v>0</v>
      </c>
      <c r="H11">
        <v>0</v>
      </c>
      <c r="I11">
        <v>0</v>
      </c>
      <c r="J11">
        <v>22</v>
      </c>
      <c r="K11">
        <v>0</v>
      </c>
      <c r="L11">
        <v>0</v>
      </c>
      <c r="M11">
        <v>1</v>
      </c>
      <c r="N11">
        <v>0</v>
      </c>
      <c r="O11">
        <v>0</v>
      </c>
      <c r="P11">
        <v>0</v>
      </c>
      <c r="Q11">
        <v>0</v>
      </c>
      <c r="R11">
        <v>240</v>
      </c>
      <c r="S11">
        <v>205</v>
      </c>
      <c r="T11">
        <v>14</v>
      </c>
      <c r="U11">
        <v>1</v>
      </c>
      <c r="V11">
        <v>5</v>
      </c>
      <c r="W11">
        <v>267</v>
      </c>
      <c r="X11">
        <v>190</v>
      </c>
      <c r="Y11">
        <v>8</v>
      </c>
      <c r="Z11">
        <v>7</v>
      </c>
      <c r="AA11">
        <v>11</v>
      </c>
      <c r="AB11">
        <v>345</v>
      </c>
      <c r="AC11">
        <v>199</v>
      </c>
      <c r="AD11">
        <v>14</v>
      </c>
      <c r="AE11">
        <v>10</v>
      </c>
      <c r="AF11">
        <v>48</v>
      </c>
      <c r="AG11">
        <v>46</v>
      </c>
      <c r="AH11">
        <v>16</v>
      </c>
      <c r="AI11">
        <v>2</v>
      </c>
      <c r="AJ11">
        <v>4</v>
      </c>
      <c r="AK11">
        <v>5</v>
      </c>
      <c r="AL11">
        <v>24</v>
      </c>
      <c r="AM11">
        <v>19</v>
      </c>
      <c r="AN11">
        <v>1</v>
      </c>
      <c r="AO11">
        <v>0</v>
      </c>
      <c r="AP11">
        <v>0</v>
      </c>
      <c r="AQ11">
        <v>0</v>
      </c>
      <c r="AR11">
        <v>0</v>
      </c>
      <c r="AS11">
        <v>0</v>
      </c>
      <c r="AT11">
        <v>0</v>
      </c>
      <c r="AU11">
        <v>0</v>
      </c>
      <c r="AV11">
        <v>0</v>
      </c>
      <c r="AW11">
        <v>0</v>
      </c>
      <c r="AX11">
        <v>0</v>
      </c>
      <c r="AY11">
        <v>0</v>
      </c>
      <c r="AZ11">
        <v>0</v>
      </c>
      <c r="BA11">
        <v>0</v>
      </c>
      <c r="BB11">
        <v>0</v>
      </c>
      <c r="BC11">
        <v>0</v>
      </c>
      <c r="BD11">
        <v>0</v>
      </c>
      <c r="BE11">
        <v>0</v>
      </c>
      <c r="BF11">
        <v>0</v>
      </c>
      <c r="BG11" s="20">
        <v>0</v>
      </c>
      <c r="BH11" s="20">
        <v>0</v>
      </c>
      <c r="BI11" s="20">
        <v>28</v>
      </c>
      <c r="BJ11" s="20">
        <v>0</v>
      </c>
      <c r="BK11" s="20">
        <v>218</v>
      </c>
      <c r="BL11" s="20">
        <v>235</v>
      </c>
      <c r="BM11" s="20">
        <v>266</v>
      </c>
      <c r="BN11" s="20">
        <v>31</v>
      </c>
      <c r="BO11" s="20">
        <v>23</v>
      </c>
      <c r="BP11" s="20">
        <v>1305</v>
      </c>
      <c r="BQ11" s="20">
        <v>527</v>
      </c>
      <c r="BR11" s="20">
        <v>0</v>
      </c>
      <c r="BS11" s="20">
        <v>47</v>
      </c>
      <c r="BT11" s="20">
        <v>61</v>
      </c>
      <c r="BU11" s="20">
        <v>283</v>
      </c>
      <c r="BV11" s="20">
        <v>850</v>
      </c>
      <c r="BW11" s="20">
        <v>0</v>
      </c>
      <c r="BX11" s="20">
        <v>0</v>
      </c>
      <c r="BY11" s="20">
        <v>2</v>
      </c>
    </row>
    <row r="12" spans="1:77" x14ac:dyDescent="0.25">
      <c r="A12" s="20" t="s">
        <v>434</v>
      </c>
      <c r="B12" s="20" t="s">
        <v>437</v>
      </c>
      <c r="C12" s="20" t="s">
        <v>508</v>
      </c>
      <c r="D12" s="1">
        <v>44641</v>
      </c>
      <c r="E12">
        <v>60</v>
      </c>
      <c r="F12">
        <v>0</v>
      </c>
      <c r="G12">
        <v>0</v>
      </c>
      <c r="H12">
        <v>0</v>
      </c>
      <c r="I12">
        <v>0</v>
      </c>
      <c r="J12">
        <v>46</v>
      </c>
      <c r="K12">
        <v>0</v>
      </c>
      <c r="L12">
        <v>1</v>
      </c>
      <c r="M12">
        <v>2</v>
      </c>
      <c r="N12">
        <v>1</v>
      </c>
      <c r="O12">
        <v>1</v>
      </c>
      <c r="P12">
        <v>0</v>
      </c>
      <c r="Q12">
        <v>0</v>
      </c>
      <c r="R12">
        <v>369</v>
      </c>
      <c r="S12">
        <v>314</v>
      </c>
      <c r="T12">
        <v>7</v>
      </c>
      <c r="U12">
        <v>2</v>
      </c>
      <c r="V12">
        <v>11</v>
      </c>
      <c r="W12">
        <v>785</v>
      </c>
      <c r="X12">
        <v>444</v>
      </c>
      <c r="Y12">
        <v>9</v>
      </c>
      <c r="Z12">
        <v>11</v>
      </c>
      <c r="AA12">
        <v>92</v>
      </c>
      <c r="AB12">
        <v>780</v>
      </c>
      <c r="AC12">
        <v>468</v>
      </c>
      <c r="AD12">
        <v>2</v>
      </c>
      <c r="AE12">
        <v>8</v>
      </c>
      <c r="AF12">
        <v>116</v>
      </c>
      <c r="AG12">
        <v>97</v>
      </c>
      <c r="AH12">
        <v>37</v>
      </c>
      <c r="AI12">
        <v>1</v>
      </c>
      <c r="AJ12">
        <v>6</v>
      </c>
      <c r="AK12">
        <v>12</v>
      </c>
      <c r="AL12">
        <v>32</v>
      </c>
      <c r="AM12">
        <v>22</v>
      </c>
      <c r="AN12">
        <v>0</v>
      </c>
      <c r="AO12">
        <v>0</v>
      </c>
      <c r="AP12">
        <v>1</v>
      </c>
      <c r="AQ12">
        <v>0</v>
      </c>
      <c r="AR12">
        <v>0</v>
      </c>
      <c r="AS12">
        <v>0</v>
      </c>
      <c r="AT12">
        <v>0</v>
      </c>
      <c r="AU12">
        <v>0</v>
      </c>
      <c r="AV12">
        <v>0</v>
      </c>
      <c r="AW12">
        <v>0</v>
      </c>
      <c r="AX12">
        <v>0</v>
      </c>
      <c r="AY12">
        <v>0</v>
      </c>
      <c r="AZ12">
        <v>0</v>
      </c>
      <c r="BA12">
        <v>0</v>
      </c>
      <c r="BB12">
        <v>0</v>
      </c>
      <c r="BC12">
        <v>0</v>
      </c>
      <c r="BD12">
        <v>0</v>
      </c>
      <c r="BE12">
        <v>0</v>
      </c>
      <c r="BF12">
        <v>0</v>
      </c>
      <c r="BG12" s="20">
        <v>0</v>
      </c>
      <c r="BH12" s="20">
        <v>0</v>
      </c>
      <c r="BI12" s="20">
        <v>56</v>
      </c>
      <c r="BJ12" s="20">
        <v>1</v>
      </c>
      <c r="BK12" s="20">
        <v>346</v>
      </c>
      <c r="BL12" s="20">
        <v>643</v>
      </c>
      <c r="BM12" s="20">
        <v>630</v>
      </c>
      <c r="BN12" s="20">
        <v>69</v>
      </c>
      <c r="BO12" s="20">
        <v>29</v>
      </c>
      <c r="BP12" s="20">
        <v>3114</v>
      </c>
      <c r="BQ12" s="20">
        <v>1148</v>
      </c>
      <c r="BR12" s="20">
        <v>0</v>
      </c>
      <c r="BS12" s="20">
        <v>12</v>
      </c>
      <c r="BT12" s="20">
        <v>45</v>
      </c>
      <c r="BU12" s="20">
        <v>860</v>
      </c>
      <c r="BV12" s="20">
        <v>2026</v>
      </c>
      <c r="BW12" s="20">
        <v>0</v>
      </c>
      <c r="BX12" s="20">
        <v>0</v>
      </c>
      <c r="BY12" s="20">
        <v>3</v>
      </c>
    </row>
    <row r="13" spans="1:77" x14ac:dyDescent="0.25">
      <c r="A13" s="20" t="s">
        <v>434</v>
      </c>
      <c r="B13" s="20" t="s">
        <v>441</v>
      </c>
      <c r="C13" s="20" t="s">
        <v>509</v>
      </c>
      <c r="D13" s="1">
        <v>44641</v>
      </c>
      <c r="E13">
        <v>46</v>
      </c>
      <c r="F13">
        <v>1</v>
      </c>
      <c r="G13">
        <v>0</v>
      </c>
      <c r="H13">
        <v>0</v>
      </c>
      <c r="I13">
        <v>0</v>
      </c>
      <c r="J13">
        <v>33</v>
      </c>
      <c r="K13">
        <v>5</v>
      </c>
      <c r="L13">
        <v>1</v>
      </c>
      <c r="M13">
        <v>0</v>
      </c>
      <c r="N13">
        <v>2</v>
      </c>
      <c r="O13">
        <v>1</v>
      </c>
      <c r="P13">
        <v>0</v>
      </c>
      <c r="Q13">
        <v>0</v>
      </c>
      <c r="R13">
        <v>328</v>
      </c>
      <c r="S13">
        <v>288</v>
      </c>
      <c r="T13">
        <v>16</v>
      </c>
      <c r="U13">
        <v>2</v>
      </c>
      <c r="V13">
        <v>0</v>
      </c>
      <c r="W13">
        <v>585</v>
      </c>
      <c r="X13">
        <v>373</v>
      </c>
      <c r="Y13">
        <v>55</v>
      </c>
      <c r="Z13">
        <v>26</v>
      </c>
      <c r="AA13">
        <v>9</v>
      </c>
      <c r="AB13">
        <v>499</v>
      </c>
      <c r="AC13">
        <v>321</v>
      </c>
      <c r="AD13">
        <v>55</v>
      </c>
      <c r="AE13">
        <v>16</v>
      </c>
      <c r="AF13">
        <v>6</v>
      </c>
      <c r="AG13">
        <v>64</v>
      </c>
      <c r="AH13">
        <v>19</v>
      </c>
      <c r="AI13">
        <v>1</v>
      </c>
      <c r="AJ13">
        <v>11</v>
      </c>
      <c r="AK13">
        <v>9</v>
      </c>
      <c r="AL13">
        <v>55</v>
      </c>
      <c r="AM13">
        <v>44</v>
      </c>
      <c r="AN13">
        <v>4</v>
      </c>
      <c r="AO13">
        <v>0</v>
      </c>
      <c r="AP13">
        <v>0</v>
      </c>
      <c r="AQ13">
        <v>0</v>
      </c>
      <c r="AR13">
        <v>1</v>
      </c>
      <c r="AS13">
        <v>0</v>
      </c>
      <c r="AT13">
        <v>0</v>
      </c>
      <c r="AU13">
        <v>0</v>
      </c>
      <c r="AV13">
        <v>0</v>
      </c>
      <c r="AW13">
        <v>0</v>
      </c>
      <c r="AX13">
        <v>0</v>
      </c>
      <c r="AY13">
        <v>0</v>
      </c>
      <c r="AZ13">
        <v>0</v>
      </c>
      <c r="BA13">
        <v>0</v>
      </c>
      <c r="BB13">
        <v>0</v>
      </c>
      <c r="BC13">
        <v>0</v>
      </c>
      <c r="BD13">
        <v>0</v>
      </c>
      <c r="BE13">
        <v>0</v>
      </c>
      <c r="BF13">
        <v>0</v>
      </c>
      <c r="BG13" s="20">
        <v>0</v>
      </c>
      <c r="BH13" s="20">
        <v>0</v>
      </c>
      <c r="BI13" s="20">
        <v>39</v>
      </c>
      <c r="BJ13" s="20">
        <v>2</v>
      </c>
      <c r="BK13" s="20">
        <v>306</v>
      </c>
      <c r="BL13" s="20">
        <v>485</v>
      </c>
      <c r="BM13" s="20">
        <v>413</v>
      </c>
      <c r="BN13" s="20">
        <v>38</v>
      </c>
      <c r="BO13" s="20">
        <v>49</v>
      </c>
      <c r="BP13" s="20">
        <v>2010</v>
      </c>
      <c r="BQ13" s="20">
        <v>778</v>
      </c>
      <c r="BR13" s="20">
        <v>0</v>
      </c>
      <c r="BS13" s="20">
        <v>94</v>
      </c>
      <c r="BT13" s="20">
        <v>188</v>
      </c>
      <c r="BU13" s="20">
        <v>344</v>
      </c>
      <c r="BV13" s="20">
        <v>1306</v>
      </c>
      <c r="BW13" s="20">
        <v>0</v>
      </c>
      <c r="BX13" s="20">
        <v>0</v>
      </c>
      <c r="BY13" s="20">
        <v>1</v>
      </c>
    </row>
    <row r="14" spans="1:77" x14ac:dyDescent="0.25">
      <c r="A14" s="20" t="s">
        <v>434</v>
      </c>
      <c r="B14" s="20" t="s">
        <v>441</v>
      </c>
      <c r="C14" s="20" t="s">
        <v>510</v>
      </c>
      <c r="D14" s="1">
        <v>44641</v>
      </c>
      <c r="E14">
        <v>99</v>
      </c>
      <c r="F14">
        <v>5</v>
      </c>
      <c r="G14">
        <v>3</v>
      </c>
      <c r="H14">
        <v>0</v>
      </c>
      <c r="I14">
        <v>0</v>
      </c>
      <c r="J14">
        <v>63</v>
      </c>
      <c r="K14">
        <v>0</v>
      </c>
      <c r="L14">
        <v>8</v>
      </c>
      <c r="M14">
        <v>3</v>
      </c>
      <c r="N14">
        <v>3</v>
      </c>
      <c r="O14">
        <v>3</v>
      </c>
      <c r="P14">
        <v>0</v>
      </c>
      <c r="Q14">
        <v>0</v>
      </c>
      <c r="R14">
        <v>368</v>
      </c>
      <c r="S14">
        <v>304</v>
      </c>
      <c r="T14">
        <v>10</v>
      </c>
      <c r="U14">
        <v>18</v>
      </c>
      <c r="V14">
        <v>8</v>
      </c>
      <c r="W14">
        <v>1090</v>
      </c>
      <c r="X14">
        <v>616</v>
      </c>
      <c r="Y14">
        <v>9</v>
      </c>
      <c r="Z14">
        <v>82</v>
      </c>
      <c r="AA14">
        <v>113</v>
      </c>
      <c r="AB14">
        <v>744</v>
      </c>
      <c r="AC14">
        <v>420</v>
      </c>
      <c r="AD14">
        <v>2</v>
      </c>
      <c r="AE14">
        <v>36</v>
      </c>
      <c r="AF14">
        <v>127</v>
      </c>
      <c r="AG14">
        <v>147</v>
      </c>
      <c r="AH14">
        <v>68</v>
      </c>
      <c r="AI14">
        <v>1</v>
      </c>
      <c r="AJ14">
        <v>10</v>
      </c>
      <c r="AK14">
        <v>22</v>
      </c>
      <c r="AL14">
        <v>52</v>
      </c>
      <c r="AM14">
        <v>42</v>
      </c>
      <c r="AN14">
        <v>0</v>
      </c>
      <c r="AO14">
        <v>1</v>
      </c>
      <c r="AP14">
        <v>0</v>
      </c>
      <c r="AQ14">
        <v>0</v>
      </c>
      <c r="AR14">
        <v>0</v>
      </c>
      <c r="AS14">
        <v>0</v>
      </c>
      <c r="AT14">
        <v>0</v>
      </c>
      <c r="AU14">
        <v>0</v>
      </c>
      <c r="AV14">
        <v>0</v>
      </c>
      <c r="AW14">
        <v>0</v>
      </c>
      <c r="AX14">
        <v>0</v>
      </c>
      <c r="AY14">
        <v>0</v>
      </c>
      <c r="AZ14">
        <v>0</v>
      </c>
      <c r="BA14">
        <v>0</v>
      </c>
      <c r="BB14">
        <v>0</v>
      </c>
      <c r="BC14">
        <v>0</v>
      </c>
      <c r="BD14">
        <v>0</v>
      </c>
      <c r="BE14">
        <v>0</v>
      </c>
      <c r="BF14">
        <v>0</v>
      </c>
      <c r="BG14" s="20">
        <v>4</v>
      </c>
      <c r="BH14" s="20">
        <v>0</v>
      </c>
      <c r="BI14" s="20">
        <v>85</v>
      </c>
      <c r="BJ14" s="20">
        <v>3</v>
      </c>
      <c r="BK14" s="20">
        <v>331</v>
      </c>
      <c r="BL14" s="20">
        <v>849</v>
      </c>
      <c r="BM14" s="20">
        <v>563</v>
      </c>
      <c r="BN14" s="20">
        <v>107</v>
      </c>
      <c r="BO14" s="20">
        <v>51</v>
      </c>
      <c r="BP14" s="20">
        <v>3556</v>
      </c>
      <c r="BQ14" s="20">
        <v>1161</v>
      </c>
      <c r="BR14" s="20">
        <v>0</v>
      </c>
      <c r="BS14" s="20">
        <v>9</v>
      </c>
      <c r="BT14" s="20">
        <v>193</v>
      </c>
      <c r="BU14" s="20">
        <v>1024</v>
      </c>
      <c r="BV14" s="20">
        <v>2174</v>
      </c>
      <c r="BW14" s="20">
        <v>0</v>
      </c>
      <c r="BX14" s="20">
        <v>0</v>
      </c>
      <c r="BY14" s="20">
        <v>4</v>
      </c>
    </row>
    <row r="15" spans="1:77" x14ac:dyDescent="0.25">
      <c r="A15" s="20" t="s">
        <v>434</v>
      </c>
      <c r="B15" s="20" t="s">
        <v>441</v>
      </c>
      <c r="C15" s="20" t="s">
        <v>511</v>
      </c>
      <c r="D15" s="1">
        <v>44641</v>
      </c>
      <c r="E15">
        <v>68</v>
      </c>
      <c r="F15">
        <v>0</v>
      </c>
      <c r="G15">
        <v>0</v>
      </c>
      <c r="H15">
        <v>0</v>
      </c>
      <c r="I15">
        <v>0</v>
      </c>
      <c r="J15">
        <v>37</v>
      </c>
      <c r="K15">
        <v>6</v>
      </c>
      <c r="L15">
        <v>2</v>
      </c>
      <c r="M15">
        <v>7</v>
      </c>
      <c r="N15">
        <v>0</v>
      </c>
      <c r="O15">
        <v>0</v>
      </c>
      <c r="P15">
        <v>0</v>
      </c>
      <c r="Q15">
        <v>0</v>
      </c>
      <c r="R15">
        <v>157</v>
      </c>
      <c r="S15">
        <v>130</v>
      </c>
      <c r="T15">
        <v>12</v>
      </c>
      <c r="U15">
        <v>0</v>
      </c>
      <c r="V15">
        <v>2</v>
      </c>
      <c r="W15">
        <v>469</v>
      </c>
      <c r="X15">
        <v>279</v>
      </c>
      <c r="Y15">
        <v>41</v>
      </c>
      <c r="Z15">
        <v>13</v>
      </c>
      <c r="AA15">
        <v>20</v>
      </c>
      <c r="AB15">
        <v>491</v>
      </c>
      <c r="AC15">
        <v>275</v>
      </c>
      <c r="AD15">
        <v>79</v>
      </c>
      <c r="AE15">
        <v>26</v>
      </c>
      <c r="AF15">
        <v>20</v>
      </c>
      <c r="AG15">
        <v>27</v>
      </c>
      <c r="AH15">
        <v>12</v>
      </c>
      <c r="AI15">
        <v>0</v>
      </c>
      <c r="AJ15">
        <v>1</v>
      </c>
      <c r="AK15">
        <v>5</v>
      </c>
      <c r="AL15">
        <v>6</v>
      </c>
      <c r="AM15">
        <v>6</v>
      </c>
      <c r="AN15">
        <v>0</v>
      </c>
      <c r="AO15">
        <v>0</v>
      </c>
      <c r="AP15">
        <v>0</v>
      </c>
      <c r="AQ15">
        <v>0</v>
      </c>
      <c r="AR15">
        <v>0</v>
      </c>
      <c r="AS15">
        <v>0</v>
      </c>
      <c r="AT15">
        <v>0</v>
      </c>
      <c r="AU15">
        <v>0</v>
      </c>
      <c r="AV15">
        <v>0</v>
      </c>
      <c r="AW15">
        <v>0</v>
      </c>
      <c r="AX15">
        <v>0</v>
      </c>
      <c r="AY15">
        <v>0</v>
      </c>
      <c r="AZ15">
        <v>0</v>
      </c>
      <c r="BA15">
        <v>0</v>
      </c>
      <c r="BB15">
        <v>0</v>
      </c>
      <c r="BC15">
        <v>0</v>
      </c>
      <c r="BD15">
        <v>0</v>
      </c>
      <c r="BE15">
        <v>0</v>
      </c>
      <c r="BF15">
        <v>0</v>
      </c>
      <c r="BG15" s="20">
        <v>0</v>
      </c>
      <c r="BH15" s="20">
        <v>0</v>
      </c>
      <c r="BI15" s="20">
        <v>50</v>
      </c>
      <c r="BJ15" s="20">
        <v>0</v>
      </c>
      <c r="BK15" s="20">
        <v>142</v>
      </c>
      <c r="BL15" s="20">
        <v>382</v>
      </c>
      <c r="BM15" s="20">
        <v>356</v>
      </c>
      <c r="BN15" s="20">
        <v>21</v>
      </c>
      <c r="BO15" s="20">
        <v>6</v>
      </c>
      <c r="BP15" s="20">
        <v>2253</v>
      </c>
      <c r="BQ15" s="20">
        <v>807</v>
      </c>
      <c r="BR15" s="20">
        <v>0</v>
      </c>
      <c r="BS15" s="20">
        <v>150</v>
      </c>
      <c r="BT15" s="20">
        <v>81</v>
      </c>
      <c r="BU15" s="20">
        <v>557</v>
      </c>
      <c r="BV15" s="20">
        <v>1390</v>
      </c>
      <c r="BW15" s="20">
        <v>0</v>
      </c>
      <c r="BX15" s="20">
        <v>0</v>
      </c>
      <c r="BY15" s="20">
        <v>2</v>
      </c>
    </row>
    <row r="16" spans="1:77" x14ac:dyDescent="0.25">
      <c r="A16" s="20" t="s">
        <v>434</v>
      </c>
      <c r="B16" s="20" t="s">
        <v>443</v>
      </c>
      <c r="C16" s="20" t="s">
        <v>512</v>
      </c>
      <c r="D16" s="1">
        <v>44641</v>
      </c>
      <c r="E16">
        <v>69</v>
      </c>
      <c r="F16">
        <v>1</v>
      </c>
      <c r="G16">
        <v>1</v>
      </c>
      <c r="H16">
        <v>0</v>
      </c>
      <c r="I16">
        <v>0</v>
      </c>
      <c r="J16">
        <v>37</v>
      </c>
      <c r="K16">
        <v>8</v>
      </c>
      <c r="L16">
        <v>2</v>
      </c>
      <c r="M16">
        <v>1</v>
      </c>
      <c r="N16">
        <v>3</v>
      </c>
      <c r="O16">
        <v>1</v>
      </c>
      <c r="P16">
        <v>1</v>
      </c>
      <c r="Q16">
        <v>0</v>
      </c>
      <c r="R16">
        <v>286</v>
      </c>
      <c r="S16">
        <v>206</v>
      </c>
      <c r="T16">
        <v>12</v>
      </c>
      <c r="U16">
        <v>12</v>
      </c>
      <c r="V16">
        <v>26</v>
      </c>
      <c r="W16">
        <v>823</v>
      </c>
      <c r="X16">
        <v>422</v>
      </c>
      <c r="Y16">
        <v>92</v>
      </c>
      <c r="Z16">
        <v>38</v>
      </c>
      <c r="AA16">
        <v>40</v>
      </c>
      <c r="AB16">
        <v>864</v>
      </c>
      <c r="AC16">
        <v>441</v>
      </c>
      <c r="AD16">
        <v>54</v>
      </c>
      <c r="AE16">
        <v>60</v>
      </c>
      <c r="AF16">
        <v>111</v>
      </c>
      <c r="AG16">
        <v>100</v>
      </c>
      <c r="AH16">
        <v>41</v>
      </c>
      <c r="AI16">
        <v>2</v>
      </c>
      <c r="AJ16">
        <v>6</v>
      </c>
      <c r="AK16">
        <v>20</v>
      </c>
      <c r="AL16">
        <v>45</v>
      </c>
      <c r="AM16">
        <v>35</v>
      </c>
      <c r="AN16">
        <v>5</v>
      </c>
      <c r="AO16">
        <v>1</v>
      </c>
      <c r="AP16">
        <v>0</v>
      </c>
      <c r="AQ16">
        <v>0</v>
      </c>
      <c r="AR16">
        <v>0</v>
      </c>
      <c r="AS16">
        <v>0</v>
      </c>
      <c r="AT16">
        <v>0</v>
      </c>
      <c r="AU16">
        <v>0</v>
      </c>
      <c r="AV16">
        <v>0</v>
      </c>
      <c r="AW16">
        <v>0</v>
      </c>
      <c r="AX16">
        <v>0</v>
      </c>
      <c r="AY16">
        <v>0</v>
      </c>
      <c r="AZ16">
        <v>0</v>
      </c>
      <c r="BA16">
        <v>0</v>
      </c>
      <c r="BB16">
        <v>0</v>
      </c>
      <c r="BC16">
        <v>0</v>
      </c>
      <c r="BD16">
        <v>0</v>
      </c>
      <c r="BE16">
        <v>0</v>
      </c>
      <c r="BF16">
        <v>0</v>
      </c>
      <c r="BG16" s="20">
        <v>1</v>
      </c>
      <c r="BH16" s="20">
        <v>0</v>
      </c>
      <c r="BI16" s="20">
        <v>57</v>
      </c>
      <c r="BJ16" s="20">
        <v>2</v>
      </c>
      <c r="BK16" s="20">
        <v>232</v>
      </c>
      <c r="BL16" s="20">
        <v>613</v>
      </c>
      <c r="BM16" s="20">
        <v>621</v>
      </c>
      <c r="BN16" s="20">
        <v>65</v>
      </c>
      <c r="BO16" s="20">
        <v>37</v>
      </c>
      <c r="BP16" s="20">
        <v>3354</v>
      </c>
      <c r="BQ16" s="20">
        <v>1038</v>
      </c>
      <c r="BR16" s="20">
        <v>0</v>
      </c>
      <c r="BS16" s="20">
        <v>120</v>
      </c>
      <c r="BT16" s="20">
        <v>237</v>
      </c>
      <c r="BU16" s="20">
        <v>973</v>
      </c>
      <c r="BV16" s="20">
        <v>1858</v>
      </c>
      <c r="BW16" s="20">
        <v>0</v>
      </c>
      <c r="BX16" s="20">
        <v>0</v>
      </c>
      <c r="BY16" s="20">
        <v>2</v>
      </c>
    </row>
    <row r="17" spans="1:77" x14ac:dyDescent="0.25">
      <c r="A17" s="20" t="s">
        <v>434</v>
      </c>
      <c r="B17" s="20" t="s">
        <v>437</v>
      </c>
      <c r="C17" s="20" t="s">
        <v>513</v>
      </c>
      <c r="D17" s="1">
        <v>44641</v>
      </c>
      <c r="E17">
        <v>49</v>
      </c>
      <c r="F17">
        <v>1</v>
      </c>
      <c r="G17">
        <v>1</v>
      </c>
      <c r="H17">
        <v>1</v>
      </c>
      <c r="I17">
        <v>0</v>
      </c>
      <c r="J17">
        <v>29</v>
      </c>
      <c r="K17">
        <v>3</v>
      </c>
      <c r="L17">
        <v>0</v>
      </c>
      <c r="M17">
        <v>1</v>
      </c>
      <c r="N17">
        <v>19</v>
      </c>
      <c r="O17">
        <v>16</v>
      </c>
      <c r="P17">
        <v>2</v>
      </c>
      <c r="Q17">
        <v>0</v>
      </c>
      <c r="R17">
        <v>200</v>
      </c>
      <c r="S17">
        <v>134</v>
      </c>
      <c r="T17">
        <v>29</v>
      </c>
      <c r="U17">
        <v>9</v>
      </c>
      <c r="V17">
        <v>4</v>
      </c>
      <c r="W17">
        <v>739</v>
      </c>
      <c r="X17">
        <v>338</v>
      </c>
      <c r="Y17">
        <v>70</v>
      </c>
      <c r="Z17">
        <v>29</v>
      </c>
      <c r="AA17">
        <v>89</v>
      </c>
      <c r="AB17">
        <v>646</v>
      </c>
      <c r="AC17">
        <v>274</v>
      </c>
      <c r="AD17">
        <v>17</v>
      </c>
      <c r="AE17">
        <v>24</v>
      </c>
      <c r="AF17">
        <v>147</v>
      </c>
      <c r="AG17">
        <v>74</v>
      </c>
      <c r="AH17">
        <v>26</v>
      </c>
      <c r="AI17">
        <v>2</v>
      </c>
      <c r="AJ17">
        <v>3</v>
      </c>
      <c r="AK17">
        <v>15</v>
      </c>
      <c r="AL17">
        <v>15</v>
      </c>
      <c r="AM17">
        <v>13</v>
      </c>
      <c r="AN17">
        <v>2</v>
      </c>
      <c r="AO17">
        <v>0</v>
      </c>
      <c r="AP17">
        <v>0</v>
      </c>
      <c r="AQ17">
        <v>0</v>
      </c>
      <c r="AR17">
        <v>0</v>
      </c>
      <c r="AS17">
        <v>0</v>
      </c>
      <c r="AT17">
        <v>0</v>
      </c>
      <c r="AU17">
        <v>0</v>
      </c>
      <c r="AV17">
        <v>0</v>
      </c>
      <c r="AW17">
        <v>0</v>
      </c>
      <c r="AX17">
        <v>0</v>
      </c>
      <c r="AY17">
        <v>0</v>
      </c>
      <c r="AZ17">
        <v>0</v>
      </c>
      <c r="BA17">
        <v>0</v>
      </c>
      <c r="BB17">
        <v>0</v>
      </c>
      <c r="BC17">
        <v>0</v>
      </c>
      <c r="BD17">
        <v>0</v>
      </c>
      <c r="BE17">
        <v>0</v>
      </c>
      <c r="BF17">
        <v>0</v>
      </c>
      <c r="BG17" s="20">
        <v>1</v>
      </c>
      <c r="BH17" s="20">
        <v>0</v>
      </c>
      <c r="BI17" s="20">
        <v>43</v>
      </c>
      <c r="BJ17" s="20">
        <v>17</v>
      </c>
      <c r="BK17" s="20">
        <v>154</v>
      </c>
      <c r="BL17" s="20">
        <v>527</v>
      </c>
      <c r="BM17" s="20">
        <v>439</v>
      </c>
      <c r="BN17" s="20">
        <v>47</v>
      </c>
      <c r="BO17" s="20">
        <v>13</v>
      </c>
      <c r="BP17" s="20">
        <v>3246</v>
      </c>
      <c r="BQ17" s="20">
        <v>727</v>
      </c>
      <c r="BR17" s="20">
        <v>0</v>
      </c>
      <c r="BS17" s="20">
        <v>105</v>
      </c>
      <c r="BT17" s="20">
        <v>154</v>
      </c>
      <c r="BU17" s="20">
        <v>1196</v>
      </c>
      <c r="BV17" s="20">
        <v>1661</v>
      </c>
      <c r="BW17" s="20">
        <v>0</v>
      </c>
      <c r="BX17" s="20">
        <v>0</v>
      </c>
      <c r="BY17" s="20">
        <v>3</v>
      </c>
    </row>
    <row r="18" spans="1:77" x14ac:dyDescent="0.25">
      <c r="A18" s="20" t="s">
        <v>434</v>
      </c>
      <c r="B18" s="20" t="s">
        <v>437</v>
      </c>
      <c r="C18" s="20" t="s">
        <v>514</v>
      </c>
      <c r="D18" s="1">
        <v>44641</v>
      </c>
      <c r="E18">
        <v>66</v>
      </c>
      <c r="F18">
        <v>3</v>
      </c>
      <c r="G18">
        <v>2</v>
      </c>
      <c r="H18">
        <v>0</v>
      </c>
      <c r="I18">
        <v>0</v>
      </c>
      <c r="J18">
        <v>44</v>
      </c>
      <c r="K18">
        <v>2</v>
      </c>
      <c r="L18">
        <v>5</v>
      </c>
      <c r="M18">
        <v>3</v>
      </c>
      <c r="N18">
        <v>9</v>
      </c>
      <c r="O18">
        <v>9</v>
      </c>
      <c r="P18">
        <v>0</v>
      </c>
      <c r="Q18">
        <v>0</v>
      </c>
      <c r="R18">
        <v>276</v>
      </c>
      <c r="S18">
        <v>242</v>
      </c>
      <c r="T18">
        <v>11</v>
      </c>
      <c r="U18">
        <v>2</v>
      </c>
      <c r="V18">
        <v>3</v>
      </c>
      <c r="W18">
        <v>785</v>
      </c>
      <c r="X18">
        <v>473</v>
      </c>
      <c r="Y18">
        <v>21</v>
      </c>
      <c r="Z18">
        <v>58</v>
      </c>
      <c r="AA18">
        <v>39</v>
      </c>
      <c r="AB18">
        <v>622</v>
      </c>
      <c r="AC18">
        <v>366</v>
      </c>
      <c r="AD18">
        <v>8</v>
      </c>
      <c r="AE18">
        <v>36</v>
      </c>
      <c r="AF18">
        <v>70</v>
      </c>
      <c r="AG18">
        <v>122</v>
      </c>
      <c r="AH18">
        <v>45</v>
      </c>
      <c r="AI18">
        <v>3</v>
      </c>
      <c r="AJ18">
        <v>20</v>
      </c>
      <c r="AK18">
        <v>11</v>
      </c>
      <c r="AL18">
        <v>44</v>
      </c>
      <c r="AM18">
        <v>32</v>
      </c>
      <c r="AN18">
        <v>0</v>
      </c>
      <c r="AO18">
        <v>3</v>
      </c>
      <c r="AP18">
        <v>0</v>
      </c>
      <c r="AQ18">
        <v>0</v>
      </c>
      <c r="AR18">
        <v>0</v>
      </c>
      <c r="AS18">
        <v>0</v>
      </c>
      <c r="AT18">
        <v>0</v>
      </c>
      <c r="AU18">
        <v>0</v>
      </c>
      <c r="AV18">
        <v>0</v>
      </c>
      <c r="AW18">
        <v>0</v>
      </c>
      <c r="AX18">
        <v>0</v>
      </c>
      <c r="AY18">
        <v>0</v>
      </c>
      <c r="AZ18">
        <v>0</v>
      </c>
      <c r="BA18">
        <v>0</v>
      </c>
      <c r="BB18">
        <v>0</v>
      </c>
      <c r="BC18">
        <v>0</v>
      </c>
      <c r="BD18">
        <v>0</v>
      </c>
      <c r="BE18">
        <v>0</v>
      </c>
      <c r="BF18">
        <v>0</v>
      </c>
      <c r="BG18" s="20">
        <v>3</v>
      </c>
      <c r="BH18" s="20">
        <v>0</v>
      </c>
      <c r="BI18" s="20">
        <v>54</v>
      </c>
      <c r="BJ18" s="20">
        <v>9</v>
      </c>
      <c r="BK18" s="20">
        <v>256</v>
      </c>
      <c r="BL18" s="20">
        <v>633</v>
      </c>
      <c r="BM18" s="20">
        <v>502</v>
      </c>
      <c r="BN18" s="20">
        <v>80</v>
      </c>
      <c r="BO18" s="20">
        <v>39</v>
      </c>
      <c r="BP18" s="20">
        <v>2764</v>
      </c>
      <c r="BQ18" s="20">
        <v>980</v>
      </c>
      <c r="BR18" s="20">
        <v>0</v>
      </c>
      <c r="BS18" s="20">
        <v>49</v>
      </c>
      <c r="BT18" s="20">
        <v>285</v>
      </c>
      <c r="BU18" s="20">
        <v>615</v>
      </c>
      <c r="BV18" s="20">
        <v>1688</v>
      </c>
      <c r="BW18" s="20">
        <v>0</v>
      </c>
      <c r="BX18" s="20">
        <v>0</v>
      </c>
      <c r="BY18" s="20">
        <v>1</v>
      </c>
    </row>
    <row r="19" spans="1:77" x14ac:dyDescent="0.25">
      <c r="A19" s="20" t="s">
        <v>434</v>
      </c>
      <c r="B19" s="20" t="s">
        <v>439</v>
      </c>
      <c r="C19" s="20" t="s">
        <v>737</v>
      </c>
      <c r="D19" s="1">
        <v>44641</v>
      </c>
      <c r="R19">
        <v>10</v>
      </c>
      <c r="V19">
        <v>10</v>
      </c>
      <c r="AB19">
        <v>34</v>
      </c>
      <c r="AF19">
        <v>34</v>
      </c>
      <c r="BG19" s="20"/>
      <c r="BH19" s="20"/>
      <c r="BI19" s="20"/>
      <c r="BJ19" s="20"/>
      <c r="BK19" s="20"/>
      <c r="BL19" s="20"/>
      <c r="BM19" s="20"/>
      <c r="BN19" s="20"/>
      <c r="BO19" s="20"/>
      <c r="BP19" s="20">
        <v>134</v>
      </c>
      <c r="BQ19" s="20"/>
      <c r="BR19" s="20"/>
      <c r="BS19" s="20"/>
      <c r="BT19" s="20"/>
      <c r="BU19" s="20"/>
      <c r="BV19" s="20"/>
      <c r="BW19" s="20"/>
      <c r="BX19" s="20"/>
      <c r="BY19" s="20"/>
    </row>
    <row r="20" spans="1:77" x14ac:dyDescent="0.25">
      <c r="A20" s="20" t="s">
        <v>434</v>
      </c>
      <c r="B20" s="20" t="s">
        <v>439</v>
      </c>
      <c r="C20" s="20" t="s">
        <v>737</v>
      </c>
      <c r="D20" s="1">
        <v>44641</v>
      </c>
      <c r="E20">
        <v>129</v>
      </c>
      <c r="F20">
        <v>1</v>
      </c>
      <c r="G20">
        <v>0</v>
      </c>
      <c r="H20">
        <v>0</v>
      </c>
      <c r="I20">
        <v>0</v>
      </c>
      <c r="J20">
        <v>91</v>
      </c>
      <c r="K20">
        <v>3</v>
      </c>
      <c r="L20">
        <v>5</v>
      </c>
      <c r="M20">
        <v>4</v>
      </c>
      <c r="N20">
        <v>8</v>
      </c>
      <c r="O20">
        <v>7</v>
      </c>
      <c r="P20">
        <v>0</v>
      </c>
      <c r="Q20">
        <v>0</v>
      </c>
      <c r="R20">
        <v>557</v>
      </c>
      <c r="S20">
        <v>440</v>
      </c>
      <c r="T20">
        <v>20</v>
      </c>
      <c r="U20">
        <v>2</v>
      </c>
      <c r="V20">
        <v>64</v>
      </c>
      <c r="W20">
        <v>1546</v>
      </c>
      <c r="X20">
        <v>920</v>
      </c>
      <c r="Y20">
        <v>48</v>
      </c>
      <c r="Z20">
        <v>60</v>
      </c>
      <c r="AA20">
        <v>156</v>
      </c>
      <c r="AB20">
        <v>1022</v>
      </c>
      <c r="AC20">
        <v>533</v>
      </c>
      <c r="AD20">
        <v>12</v>
      </c>
      <c r="AE20">
        <v>61</v>
      </c>
      <c r="AF20">
        <v>272</v>
      </c>
      <c r="AG20">
        <v>184</v>
      </c>
      <c r="AH20">
        <v>71</v>
      </c>
      <c r="AI20">
        <v>1</v>
      </c>
      <c r="AJ20">
        <v>2</v>
      </c>
      <c r="AK20">
        <v>45</v>
      </c>
      <c r="AL20">
        <v>21</v>
      </c>
      <c r="AM20">
        <v>16</v>
      </c>
      <c r="AN20">
        <v>0</v>
      </c>
      <c r="AO20">
        <v>0</v>
      </c>
      <c r="AP20">
        <v>0</v>
      </c>
      <c r="AQ20">
        <v>0</v>
      </c>
      <c r="AR20">
        <v>0</v>
      </c>
      <c r="AS20">
        <v>0</v>
      </c>
      <c r="AT20">
        <v>0</v>
      </c>
      <c r="AU20">
        <v>0</v>
      </c>
      <c r="AV20">
        <v>0</v>
      </c>
      <c r="AW20">
        <v>0</v>
      </c>
      <c r="AX20">
        <v>0</v>
      </c>
      <c r="AY20">
        <v>0</v>
      </c>
      <c r="AZ20">
        <v>0</v>
      </c>
      <c r="BA20">
        <v>0</v>
      </c>
      <c r="BB20">
        <v>0</v>
      </c>
      <c r="BC20">
        <v>0</v>
      </c>
      <c r="BD20">
        <v>0</v>
      </c>
      <c r="BE20">
        <v>0</v>
      </c>
      <c r="BF20">
        <v>0</v>
      </c>
      <c r="BG20" s="20">
        <v>0</v>
      </c>
      <c r="BH20" s="20">
        <v>0</v>
      </c>
      <c r="BI20" s="20">
        <v>115</v>
      </c>
      <c r="BJ20" s="20">
        <v>8</v>
      </c>
      <c r="BK20" s="20">
        <v>465</v>
      </c>
      <c r="BL20" s="20">
        <v>1228</v>
      </c>
      <c r="BM20" s="20">
        <v>662</v>
      </c>
      <c r="BN20" s="20">
        <v>122</v>
      </c>
      <c r="BO20" s="20">
        <v>20</v>
      </c>
      <c r="BP20" s="20">
        <v>5478</v>
      </c>
      <c r="BQ20" s="20">
        <v>1592</v>
      </c>
      <c r="BR20" s="20">
        <v>0</v>
      </c>
      <c r="BS20" s="20">
        <v>69</v>
      </c>
      <c r="BT20" s="20">
        <v>75</v>
      </c>
      <c r="BU20" s="20">
        <v>2492</v>
      </c>
      <c r="BV20" s="20">
        <v>2657</v>
      </c>
      <c r="BW20" s="20">
        <v>0</v>
      </c>
      <c r="BX20" s="20">
        <v>0</v>
      </c>
      <c r="BY20" s="20">
        <v>4</v>
      </c>
    </row>
    <row r="21" spans="1:77" x14ac:dyDescent="0.25">
      <c r="A21" s="20" t="s">
        <v>434</v>
      </c>
      <c r="B21" s="20" t="s">
        <v>439</v>
      </c>
      <c r="C21" s="20" t="s">
        <v>440</v>
      </c>
      <c r="D21" s="1">
        <v>44641</v>
      </c>
      <c r="E21">
        <v>49</v>
      </c>
      <c r="F21">
        <v>1</v>
      </c>
      <c r="G21">
        <v>0</v>
      </c>
      <c r="H21">
        <v>1</v>
      </c>
      <c r="I21">
        <v>1</v>
      </c>
      <c r="J21">
        <v>29</v>
      </c>
      <c r="K21">
        <v>4</v>
      </c>
      <c r="L21">
        <v>2</v>
      </c>
      <c r="M21">
        <v>3</v>
      </c>
      <c r="N21">
        <v>35</v>
      </c>
      <c r="O21">
        <v>30</v>
      </c>
      <c r="P21">
        <v>0</v>
      </c>
      <c r="Q21">
        <v>0</v>
      </c>
      <c r="R21">
        <v>121</v>
      </c>
      <c r="S21">
        <v>92</v>
      </c>
      <c r="T21">
        <v>3</v>
      </c>
      <c r="U21">
        <v>3</v>
      </c>
      <c r="V21">
        <v>9</v>
      </c>
      <c r="W21">
        <v>383</v>
      </c>
      <c r="X21">
        <v>184</v>
      </c>
      <c r="Y21">
        <v>13</v>
      </c>
      <c r="Z21">
        <v>22</v>
      </c>
      <c r="AA21">
        <v>65</v>
      </c>
      <c r="AB21">
        <v>289</v>
      </c>
      <c r="AC21">
        <v>133</v>
      </c>
      <c r="AD21">
        <v>3</v>
      </c>
      <c r="AE21">
        <v>4</v>
      </c>
      <c r="AF21">
        <v>85</v>
      </c>
      <c r="AG21">
        <v>51</v>
      </c>
      <c r="AH21">
        <v>23</v>
      </c>
      <c r="AI21">
        <v>0</v>
      </c>
      <c r="AJ21">
        <v>3</v>
      </c>
      <c r="AK21">
        <v>9</v>
      </c>
      <c r="AL21">
        <v>14</v>
      </c>
      <c r="AM21">
        <v>11</v>
      </c>
      <c r="AN21">
        <v>0</v>
      </c>
      <c r="AO21">
        <v>1</v>
      </c>
      <c r="AP21">
        <v>0</v>
      </c>
      <c r="AQ21">
        <v>0</v>
      </c>
      <c r="AR21">
        <v>1</v>
      </c>
      <c r="AS21">
        <v>0</v>
      </c>
      <c r="AT21">
        <v>0</v>
      </c>
      <c r="AU21">
        <v>0</v>
      </c>
      <c r="AV21">
        <v>0</v>
      </c>
      <c r="AW21">
        <v>0</v>
      </c>
      <c r="AX21">
        <v>0</v>
      </c>
      <c r="AY21">
        <v>0</v>
      </c>
      <c r="AZ21">
        <v>0</v>
      </c>
      <c r="BA21">
        <v>0</v>
      </c>
      <c r="BB21">
        <v>0</v>
      </c>
      <c r="BC21">
        <v>0</v>
      </c>
      <c r="BD21">
        <v>0</v>
      </c>
      <c r="BE21">
        <v>0</v>
      </c>
      <c r="BF21">
        <v>0</v>
      </c>
      <c r="BG21" s="20">
        <v>0</v>
      </c>
      <c r="BH21" s="20">
        <v>1</v>
      </c>
      <c r="BI21" s="20">
        <v>39</v>
      </c>
      <c r="BJ21" s="20">
        <v>33</v>
      </c>
      <c r="BK21" s="20">
        <v>104</v>
      </c>
      <c r="BL21" s="20">
        <v>269</v>
      </c>
      <c r="BM21" s="20">
        <v>190</v>
      </c>
      <c r="BN21" s="20">
        <v>35</v>
      </c>
      <c r="BO21" s="20">
        <v>12</v>
      </c>
      <c r="BP21" s="20">
        <v>1644</v>
      </c>
      <c r="BQ21" s="20">
        <v>388</v>
      </c>
      <c r="BR21" s="20">
        <v>0</v>
      </c>
      <c r="BS21" s="20">
        <v>15</v>
      </c>
      <c r="BT21" s="20">
        <v>87</v>
      </c>
      <c r="BU21" s="20">
        <v>694</v>
      </c>
      <c r="BV21" s="20">
        <v>775</v>
      </c>
      <c r="BW21" s="20">
        <v>0</v>
      </c>
      <c r="BX21" s="20">
        <v>0</v>
      </c>
      <c r="BY21" s="20">
        <v>3</v>
      </c>
    </row>
    <row r="22" spans="1:77" x14ac:dyDescent="0.25">
      <c r="A22" s="20" t="s">
        <v>434</v>
      </c>
      <c r="B22" s="20" t="s">
        <v>439</v>
      </c>
      <c r="C22" s="20" t="s">
        <v>440</v>
      </c>
      <c r="D22" s="1">
        <v>44641</v>
      </c>
      <c r="AA22">
        <v>1</v>
      </c>
      <c r="BG22" s="20"/>
      <c r="BH22" s="20"/>
      <c r="BI22" s="20"/>
      <c r="BJ22" s="20"/>
      <c r="BK22" s="20"/>
      <c r="BL22" s="20"/>
      <c r="BM22" s="20"/>
      <c r="BN22" s="20"/>
      <c r="BO22" s="20"/>
      <c r="BP22" s="20"/>
      <c r="BQ22" s="20"/>
      <c r="BR22" s="20"/>
      <c r="BS22" s="20"/>
      <c r="BT22" s="20"/>
      <c r="BU22" s="20"/>
      <c r="BV22" s="20"/>
      <c r="BW22" s="20"/>
      <c r="BX22" s="20"/>
      <c r="BY22" s="20"/>
    </row>
    <row r="23" spans="1:77" x14ac:dyDescent="0.25">
      <c r="A23" s="20" t="s">
        <v>434</v>
      </c>
      <c r="B23" s="20" t="s">
        <v>441</v>
      </c>
      <c r="C23" s="20" t="s">
        <v>515</v>
      </c>
      <c r="D23" s="1">
        <v>44641</v>
      </c>
      <c r="E23">
        <v>66</v>
      </c>
      <c r="F23">
        <v>3</v>
      </c>
      <c r="G23">
        <v>1</v>
      </c>
      <c r="H23">
        <v>0</v>
      </c>
      <c r="I23">
        <v>0</v>
      </c>
      <c r="J23">
        <v>41</v>
      </c>
      <c r="K23">
        <v>1</v>
      </c>
      <c r="L23">
        <v>10</v>
      </c>
      <c r="M23">
        <v>3</v>
      </c>
      <c r="N23">
        <v>3</v>
      </c>
      <c r="O23">
        <v>2</v>
      </c>
      <c r="P23">
        <v>0</v>
      </c>
      <c r="Q23">
        <v>0</v>
      </c>
      <c r="R23">
        <v>274</v>
      </c>
      <c r="S23">
        <v>234</v>
      </c>
      <c r="T23">
        <v>3</v>
      </c>
      <c r="U23">
        <v>17</v>
      </c>
      <c r="V23">
        <v>1</v>
      </c>
      <c r="W23">
        <v>791</v>
      </c>
      <c r="X23">
        <v>442</v>
      </c>
      <c r="Y23">
        <v>7</v>
      </c>
      <c r="Z23">
        <v>84</v>
      </c>
      <c r="AA23">
        <v>30</v>
      </c>
      <c r="AB23">
        <v>664</v>
      </c>
      <c r="AC23">
        <v>368</v>
      </c>
      <c r="AD23">
        <v>1</v>
      </c>
      <c r="AE23">
        <v>82</v>
      </c>
      <c r="AF23">
        <v>74</v>
      </c>
      <c r="AG23">
        <v>97</v>
      </c>
      <c r="AH23">
        <v>47</v>
      </c>
      <c r="AI23">
        <v>0</v>
      </c>
      <c r="AJ23">
        <v>17</v>
      </c>
      <c r="AK23">
        <v>4</v>
      </c>
      <c r="AL23">
        <v>59</v>
      </c>
      <c r="AM23">
        <v>49</v>
      </c>
      <c r="AN23">
        <v>1</v>
      </c>
      <c r="AO23">
        <v>2</v>
      </c>
      <c r="AP23">
        <v>0</v>
      </c>
      <c r="AQ23">
        <v>0</v>
      </c>
      <c r="AR23">
        <v>0</v>
      </c>
      <c r="AS23">
        <v>1</v>
      </c>
      <c r="AT23">
        <v>0</v>
      </c>
      <c r="AU23">
        <v>0</v>
      </c>
      <c r="AV23">
        <v>0</v>
      </c>
      <c r="AW23">
        <v>0</v>
      </c>
      <c r="AX23">
        <v>0</v>
      </c>
      <c r="AY23">
        <v>0</v>
      </c>
      <c r="AZ23">
        <v>0</v>
      </c>
      <c r="BA23">
        <v>0</v>
      </c>
      <c r="BB23">
        <v>0</v>
      </c>
      <c r="BC23">
        <v>1</v>
      </c>
      <c r="BD23">
        <v>0</v>
      </c>
      <c r="BE23">
        <v>0</v>
      </c>
      <c r="BF23">
        <v>0</v>
      </c>
      <c r="BG23" s="20">
        <v>2</v>
      </c>
      <c r="BH23" s="20">
        <v>0</v>
      </c>
      <c r="BI23" s="20">
        <v>50</v>
      </c>
      <c r="BJ23" s="20">
        <v>3</v>
      </c>
      <c r="BK23" s="20">
        <v>252</v>
      </c>
      <c r="BL23" s="20">
        <v>650</v>
      </c>
      <c r="BM23" s="20">
        <v>491</v>
      </c>
      <c r="BN23" s="20">
        <v>70</v>
      </c>
      <c r="BO23" s="20">
        <v>56</v>
      </c>
      <c r="BP23" s="20">
        <v>3028</v>
      </c>
      <c r="BQ23" s="20">
        <v>1009</v>
      </c>
      <c r="BR23" s="20">
        <v>0</v>
      </c>
      <c r="BS23" s="20">
        <v>1</v>
      </c>
      <c r="BT23" s="20">
        <v>498</v>
      </c>
      <c r="BU23" s="20">
        <v>608</v>
      </c>
      <c r="BV23" s="20">
        <v>1788</v>
      </c>
      <c r="BW23" s="20">
        <v>0</v>
      </c>
      <c r="BX23" s="20">
        <v>0</v>
      </c>
      <c r="BY23" s="20">
        <v>3</v>
      </c>
    </row>
    <row r="24" spans="1:77" x14ac:dyDescent="0.25">
      <c r="A24" s="20" t="s">
        <v>434</v>
      </c>
      <c r="B24" s="20" t="s">
        <v>441</v>
      </c>
      <c r="C24" s="20" t="s">
        <v>516</v>
      </c>
      <c r="D24" s="1">
        <v>44641</v>
      </c>
      <c r="E24">
        <v>134</v>
      </c>
      <c r="F24">
        <v>1</v>
      </c>
      <c r="G24">
        <v>0</v>
      </c>
      <c r="H24">
        <v>1</v>
      </c>
      <c r="I24">
        <v>1</v>
      </c>
      <c r="J24">
        <v>78</v>
      </c>
      <c r="K24">
        <v>3</v>
      </c>
      <c r="L24">
        <v>9</v>
      </c>
      <c r="M24">
        <v>15</v>
      </c>
      <c r="N24">
        <v>20</v>
      </c>
      <c r="O24">
        <v>17</v>
      </c>
      <c r="P24">
        <v>1</v>
      </c>
      <c r="Q24">
        <v>0</v>
      </c>
      <c r="R24">
        <v>700</v>
      </c>
      <c r="S24">
        <v>554</v>
      </c>
      <c r="T24">
        <v>18</v>
      </c>
      <c r="U24">
        <v>56</v>
      </c>
      <c r="V24">
        <v>7</v>
      </c>
      <c r="W24">
        <v>1425</v>
      </c>
      <c r="X24">
        <v>803</v>
      </c>
      <c r="Y24">
        <v>22</v>
      </c>
      <c r="Z24">
        <v>27</v>
      </c>
      <c r="AA24">
        <v>207</v>
      </c>
      <c r="AB24">
        <v>1147</v>
      </c>
      <c r="AC24">
        <v>629</v>
      </c>
      <c r="AD24">
        <v>2</v>
      </c>
      <c r="AE24">
        <v>12</v>
      </c>
      <c r="AF24">
        <v>263</v>
      </c>
      <c r="AG24">
        <v>149</v>
      </c>
      <c r="AH24">
        <v>43</v>
      </c>
      <c r="AI24">
        <v>0</v>
      </c>
      <c r="AJ24">
        <v>1</v>
      </c>
      <c r="AK24">
        <v>45</v>
      </c>
      <c r="AL24">
        <v>64</v>
      </c>
      <c r="AM24">
        <v>43</v>
      </c>
      <c r="AN24">
        <v>2</v>
      </c>
      <c r="AO24">
        <v>1</v>
      </c>
      <c r="AP24">
        <v>1</v>
      </c>
      <c r="AQ24">
        <v>0</v>
      </c>
      <c r="AR24">
        <v>0</v>
      </c>
      <c r="AS24">
        <v>0</v>
      </c>
      <c r="AT24">
        <v>0</v>
      </c>
      <c r="AU24">
        <v>0</v>
      </c>
      <c r="AV24">
        <v>0</v>
      </c>
      <c r="AW24">
        <v>0</v>
      </c>
      <c r="AX24">
        <v>0</v>
      </c>
      <c r="AY24">
        <v>0</v>
      </c>
      <c r="AZ24">
        <v>0</v>
      </c>
      <c r="BA24">
        <v>1</v>
      </c>
      <c r="BB24">
        <v>0</v>
      </c>
      <c r="BC24">
        <v>0</v>
      </c>
      <c r="BD24">
        <v>0</v>
      </c>
      <c r="BE24">
        <v>0</v>
      </c>
      <c r="BF24">
        <v>0</v>
      </c>
      <c r="BG24" s="20">
        <v>1</v>
      </c>
      <c r="BH24" s="20">
        <v>1</v>
      </c>
      <c r="BI24" s="20">
        <v>105</v>
      </c>
      <c r="BJ24" s="20">
        <v>18</v>
      </c>
      <c r="BK24" s="20">
        <v>606</v>
      </c>
      <c r="BL24" s="20">
        <v>1121</v>
      </c>
      <c r="BM24" s="20">
        <v>844</v>
      </c>
      <c r="BN24" s="20">
        <v>94</v>
      </c>
      <c r="BO24" s="20">
        <v>57</v>
      </c>
      <c r="BP24" s="20">
        <v>5076</v>
      </c>
      <c r="BQ24" s="20">
        <v>1679</v>
      </c>
      <c r="BR24" s="20">
        <v>0</v>
      </c>
      <c r="BS24" s="20">
        <v>10</v>
      </c>
      <c r="BT24" s="20">
        <v>64</v>
      </c>
      <c r="BU24" s="20">
        <v>1665</v>
      </c>
      <c r="BV24" s="20">
        <v>3089</v>
      </c>
      <c r="BW24" s="20">
        <v>0</v>
      </c>
      <c r="BX24" s="20">
        <v>0</v>
      </c>
      <c r="BY24" s="20">
        <v>2</v>
      </c>
    </row>
    <row r="25" spans="1:77" x14ac:dyDescent="0.25">
      <c r="A25" s="20" t="s">
        <v>434</v>
      </c>
      <c r="B25" s="20" t="s">
        <v>441</v>
      </c>
      <c r="C25" s="20" t="s">
        <v>516</v>
      </c>
      <c r="D25" s="1">
        <v>44641</v>
      </c>
      <c r="AA25">
        <v>1</v>
      </c>
      <c r="BG25" s="20"/>
      <c r="BH25" s="20"/>
      <c r="BI25" s="20"/>
      <c r="BJ25" s="20"/>
      <c r="BK25" s="20"/>
      <c r="BL25" s="20"/>
      <c r="BM25" s="20"/>
      <c r="BN25" s="20"/>
      <c r="BO25" s="20"/>
      <c r="BP25" s="20"/>
      <c r="BQ25" s="20"/>
      <c r="BR25" s="20"/>
      <c r="BS25" s="20"/>
      <c r="BT25" s="20"/>
      <c r="BU25" s="20"/>
      <c r="BV25" s="20"/>
      <c r="BW25" s="20"/>
      <c r="BX25" s="20"/>
      <c r="BY25" s="20"/>
    </row>
    <row r="26" spans="1:77" x14ac:dyDescent="0.25">
      <c r="A26" s="20" t="s">
        <v>434</v>
      </c>
      <c r="B26" s="20" t="s">
        <v>446</v>
      </c>
      <c r="C26" s="20" t="s">
        <v>517</v>
      </c>
      <c r="D26" s="1">
        <v>44641</v>
      </c>
      <c r="E26">
        <v>69</v>
      </c>
      <c r="F26">
        <v>7</v>
      </c>
      <c r="G26">
        <v>5</v>
      </c>
      <c r="H26">
        <v>0</v>
      </c>
      <c r="I26">
        <v>0</v>
      </c>
      <c r="J26">
        <v>44</v>
      </c>
      <c r="K26">
        <v>0</v>
      </c>
      <c r="L26">
        <v>2</v>
      </c>
      <c r="M26">
        <v>2</v>
      </c>
      <c r="N26">
        <v>17</v>
      </c>
      <c r="O26">
        <v>8</v>
      </c>
      <c r="P26">
        <v>0</v>
      </c>
      <c r="Q26">
        <v>0</v>
      </c>
      <c r="R26">
        <v>272</v>
      </c>
      <c r="S26">
        <v>219</v>
      </c>
      <c r="T26">
        <v>18</v>
      </c>
      <c r="U26">
        <v>10</v>
      </c>
      <c r="V26">
        <v>0</v>
      </c>
      <c r="W26">
        <v>687</v>
      </c>
      <c r="X26">
        <v>355</v>
      </c>
      <c r="Y26">
        <v>12</v>
      </c>
      <c r="Z26">
        <v>61</v>
      </c>
      <c r="AA26">
        <v>44</v>
      </c>
      <c r="AB26">
        <v>556</v>
      </c>
      <c r="AC26">
        <v>310</v>
      </c>
      <c r="AD26">
        <v>16</v>
      </c>
      <c r="AE26">
        <v>70</v>
      </c>
      <c r="AF26">
        <v>31</v>
      </c>
      <c r="AG26">
        <v>78</v>
      </c>
      <c r="AH26">
        <v>30</v>
      </c>
      <c r="AI26">
        <v>0</v>
      </c>
      <c r="AJ26">
        <v>8</v>
      </c>
      <c r="AK26">
        <v>3</v>
      </c>
      <c r="AL26">
        <v>51</v>
      </c>
      <c r="AM26">
        <v>38</v>
      </c>
      <c r="AN26">
        <v>2</v>
      </c>
      <c r="AO26">
        <v>3</v>
      </c>
      <c r="AP26">
        <v>0</v>
      </c>
      <c r="AQ26">
        <v>0</v>
      </c>
      <c r="AR26">
        <v>0</v>
      </c>
      <c r="AS26">
        <v>0</v>
      </c>
      <c r="AT26">
        <v>0</v>
      </c>
      <c r="AU26">
        <v>0</v>
      </c>
      <c r="AV26">
        <v>0</v>
      </c>
      <c r="AW26">
        <v>0</v>
      </c>
      <c r="AX26">
        <v>0</v>
      </c>
      <c r="AY26">
        <v>0</v>
      </c>
      <c r="AZ26">
        <v>0</v>
      </c>
      <c r="BA26">
        <v>0</v>
      </c>
      <c r="BB26">
        <v>0</v>
      </c>
      <c r="BC26">
        <v>0</v>
      </c>
      <c r="BD26">
        <v>0</v>
      </c>
      <c r="BE26">
        <v>0</v>
      </c>
      <c r="BF26">
        <v>0</v>
      </c>
      <c r="BG26" s="20">
        <v>6</v>
      </c>
      <c r="BH26" s="20">
        <v>0</v>
      </c>
      <c r="BI26" s="20">
        <v>62</v>
      </c>
      <c r="BJ26" s="20">
        <v>15</v>
      </c>
      <c r="BK26" s="20">
        <v>240</v>
      </c>
      <c r="BL26" s="20">
        <v>538</v>
      </c>
      <c r="BM26" s="20">
        <v>429</v>
      </c>
      <c r="BN26" s="20">
        <v>60</v>
      </c>
      <c r="BO26" s="20">
        <v>46</v>
      </c>
      <c r="BP26" s="20">
        <v>2681</v>
      </c>
      <c r="BQ26" s="20">
        <v>864</v>
      </c>
      <c r="BR26" s="20">
        <v>0</v>
      </c>
      <c r="BS26" s="20">
        <v>30</v>
      </c>
      <c r="BT26" s="20">
        <v>366</v>
      </c>
      <c r="BU26" s="20">
        <v>488</v>
      </c>
      <c r="BV26" s="20">
        <v>1653</v>
      </c>
      <c r="BW26" s="20">
        <v>0</v>
      </c>
      <c r="BX26" s="20">
        <v>0</v>
      </c>
      <c r="BY26" s="20">
        <v>2</v>
      </c>
    </row>
    <row r="27" spans="1:77" x14ac:dyDescent="0.25">
      <c r="A27" s="20" t="s">
        <v>434</v>
      </c>
      <c r="B27" s="20" t="s">
        <v>441</v>
      </c>
      <c r="C27" s="20" t="s">
        <v>442</v>
      </c>
      <c r="D27" s="1">
        <v>44641</v>
      </c>
      <c r="E27">
        <v>31</v>
      </c>
      <c r="F27">
        <v>0</v>
      </c>
      <c r="G27">
        <v>0</v>
      </c>
      <c r="H27">
        <v>0</v>
      </c>
      <c r="I27">
        <v>0</v>
      </c>
      <c r="J27">
        <v>19</v>
      </c>
      <c r="K27">
        <v>3</v>
      </c>
      <c r="L27">
        <v>2</v>
      </c>
      <c r="M27">
        <v>0</v>
      </c>
      <c r="N27">
        <v>1</v>
      </c>
      <c r="O27">
        <v>0</v>
      </c>
      <c r="P27">
        <v>1</v>
      </c>
      <c r="Q27">
        <v>0</v>
      </c>
      <c r="R27">
        <v>205</v>
      </c>
      <c r="S27">
        <v>169</v>
      </c>
      <c r="T27">
        <v>17</v>
      </c>
      <c r="U27">
        <v>1</v>
      </c>
      <c r="V27">
        <v>2</v>
      </c>
      <c r="W27">
        <v>551</v>
      </c>
      <c r="X27">
        <v>302</v>
      </c>
      <c r="Y27">
        <v>17</v>
      </c>
      <c r="Z27">
        <v>47</v>
      </c>
      <c r="AA27">
        <v>32</v>
      </c>
      <c r="AB27">
        <v>544</v>
      </c>
      <c r="AC27">
        <v>306</v>
      </c>
      <c r="AD27">
        <v>5</v>
      </c>
      <c r="AE27">
        <v>53</v>
      </c>
      <c r="AF27">
        <v>46</v>
      </c>
      <c r="AG27">
        <v>81</v>
      </c>
      <c r="AH27">
        <v>27</v>
      </c>
      <c r="AI27">
        <v>1</v>
      </c>
      <c r="AJ27">
        <v>13</v>
      </c>
      <c r="AK27">
        <v>9</v>
      </c>
      <c r="AL27">
        <v>11</v>
      </c>
      <c r="AM27">
        <v>9</v>
      </c>
      <c r="AN27">
        <v>0</v>
      </c>
      <c r="AO27">
        <v>0</v>
      </c>
      <c r="AP27">
        <v>0</v>
      </c>
      <c r="AQ27">
        <v>0</v>
      </c>
      <c r="AR27">
        <v>0</v>
      </c>
      <c r="AS27">
        <v>0</v>
      </c>
      <c r="AT27">
        <v>0</v>
      </c>
      <c r="AU27">
        <v>0</v>
      </c>
      <c r="AV27">
        <v>0</v>
      </c>
      <c r="AW27">
        <v>0</v>
      </c>
      <c r="AX27">
        <v>0</v>
      </c>
      <c r="AY27">
        <v>0</v>
      </c>
      <c r="AZ27">
        <v>0</v>
      </c>
      <c r="BA27">
        <v>0</v>
      </c>
      <c r="BB27">
        <v>0</v>
      </c>
      <c r="BC27">
        <v>1</v>
      </c>
      <c r="BD27">
        <v>0</v>
      </c>
      <c r="BE27">
        <v>0</v>
      </c>
      <c r="BF27">
        <v>0</v>
      </c>
      <c r="BG27" s="20">
        <v>0</v>
      </c>
      <c r="BH27" s="20">
        <v>0</v>
      </c>
      <c r="BI27" s="20">
        <v>25</v>
      </c>
      <c r="BJ27" s="20">
        <v>0</v>
      </c>
      <c r="BK27" s="20">
        <v>183</v>
      </c>
      <c r="BL27" s="20">
        <v>432</v>
      </c>
      <c r="BM27" s="20">
        <v>429</v>
      </c>
      <c r="BN27" s="20">
        <v>51</v>
      </c>
      <c r="BO27" s="20">
        <v>11</v>
      </c>
      <c r="BP27" s="20">
        <v>2284</v>
      </c>
      <c r="BQ27" s="20">
        <v>753</v>
      </c>
      <c r="BR27" s="20">
        <v>0</v>
      </c>
      <c r="BS27" s="20">
        <v>23</v>
      </c>
      <c r="BT27" s="20">
        <v>272</v>
      </c>
      <c r="BU27" s="20">
        <v>455</v>
      </c>
      <c r="BV27" s="20">
        <v>1426</v>
      </c>
      <c r="BW27" s="20">
        <v>0</v>
      </c>
      <c r="BX27" s="20">
        <v>0</v>
      </c>
      <c r="BY27" s="20">
        <v>2</v>
      </c>
    </row>
    <row r="28" spans="1:77" x14ac:dyDescent="0.25">
      <c r="A28" s="20" t="s">
        <v>434</v>
      </c>
      <c r="B28" s="20" t="s">
        <v>441</v>
      </c>
      <c r="C28" s="20" t="s">
        <v>442</v>
      </c>
      <c r="D28" s="1">
        <v>44641</v>
      </c>
      <c r="AB28">
        <v>1</v>
      </c>
      <c r="BG28" s="20"/>
      <c r="BH28" s="20"/>
      <c r="BI28" s="20"/>
      <c r="BJ28" s="20"/>
      <c r="BK28" s="20"/>
      <c r="BL28" s="20">
        <v>1</v>
      </c>
      <c r="BM28" s="20"/>
      <c r="BN28" s="20"/>
      <c r="BO28" s="20"/>
      <c r="BP28" s="20">
        <v>1</v>
      </c>
      <c r="BQ28" s="20"/>
      <c r="BR28" s="20"/>
      <c r="BS28" s="20">
        <v>1</v>
      </c>
      <c r="BT28" s="20"/>
      <c r="BU28" s="20"/>
      <c r="BV28" s="20"/>
      <c r="BW28" s="20"/>
      <c r="BX28" s="20"/>
      <c r="BY28" s="20"/>
    </row>
    <row r="29" spans="1:77" x14ac:dyDescent="0.25">
      <c r="A29" s="20" t="s">
        <v>434</v>
      </c>
      <c r="B29" s="20" t="s">
        <v>437</v>
      </c>
      <c r="C29" s="20" t="s">
        <v>518</v>
      </c>
      <c r="D29" s="1">
        <v>44641</v>
      </c>
      <c r="E29">
        <v>65</v>
      </c>
      <c r="F29">
        <v>2</v>
      </c>
      <c r="G29">
        <v>1</v>
      </c>
      <c r="H29">
        <v>0</v>
      </c>
      <c r="I29">
        <v>0</v>
      </c>
      <c r="J29">
        <v>45</v>
      </c>
      <c r="K29">
        <v>0</v>
      </c>
      <c r="L29">
        <v>6</v>
      </c>
      <c r="M29">
        <v>3</v>
      </c>
      <c r="N29">
        <v>0</v>
      </c>
      <c r="O29">
        <v>0</v>
      </c>
      <c r="P29">
        <v>0</v>
      </c>
      <c r="Q29">
        <v>0</v>
      </c>
      <c r="R29">
        <v>302</v>
      </c>
      <c r="S29">
        <v>255</v>
      </c>
      <c r="T29">
        <v>5</v>
      </c>
      <c r="U29">
        <v>9</v>
      </c>
      <c r="V29">
        <v>4</v>
      </c>
      <c r="W29">
        <v>764</v>
      </c>
      <c r="X29">
        <v>421</v>
      </c>
      <c r="Y29">
        <v>7</v>
      </c>
      <c r="Z29">
        <v>27</v>
      </c>
      <c r="AA29">
        <v>87</v>
      </c>
      <c r="AB29">
        <v>640</v>
      </c>
      <c r="AC29">
        <v>390</v>
      </c>
      <c r="AD29">
        <v>0</v>
      </c>
      <c r="AE29">
        <v>0</v>
      </c>
      <c r="AF29">
        <v>107</v>
      </c>
      <c r="AG29">
        <v>70</v>
      </c>
      <c r="AH29">
        <v>34</v>
      </c>
      <c r="AI29">
        <v>0</v>
      </c>
      <c r="AJ29">
        <v>0</v>
      </c>
      <c r="AK29">
        <v>10</v>
      </c>
      <c r="AL29">
        <v>20</v>
      </c>
      <c r="AM29">
        <v>12</v>
      </c>
      <c r="AN29">
        <v>0</v>
      </c>
      <c r="AO29">
        <v>0</v>
      </c>
      <c r="AP29">
        <v>0</v>
      </c>
      <c r="AQ29">
        <v>0</v>
      </c>
      <c r="AR29">
        <v>0</v>
      </c>
      <c r="AS29">
        <v>0</v>
      </c>
      <c r="AT29">
        <v>0</v>
      </c>
      <c r="AU29">
        <v>0</v>
      </c>
      <c r="AV29">
        <v>0</v>
      </c>
      <c r="AW29">
        <v>0</v>
      </c>
      <c r="AX29">
        <v>0</v>
      </c>
      <c r="AY29">
        <v>0</v>
      </c>
      <c r="AZ29">
        <v>0</v>
      </c>
      <c r="BA29">
        <v>0</v>
      </c>
      <c r="BB29">
        <v>0</v>
      </c>
      <c r="BC29">
        <v>0</v>
      </c>
      <c r="BD29">
        <v>0</v>
      </c>
      <c r="BE29">
        <v>0</v>
      </c>
      <c r="BF29">
        <v>0</v>
      </c>
      <c r="BG29" s="20">
        <v>2</v>
      </c>
      <c r="BH29" s="20">
        <v>0</v>
      </c>
      <c r="BI29" s="20">
        <v>55</v>
      </c>
      <c r="BJ29" s="20">
        <v>0</v>
      </c>
      <c r="BK29" s="20">
        <v>278</v>
      </c>
      <c r="BL29" s="20">
        <v>618</v>
      </c>
      <c r="BM29" s="20">
        <v>520</v>
      </c>
      <c r="BN29" s="20">
        <v>58</v>
      </c>
      <c r="BO29" s="20">
        <v>19</v>
      </c>
      <c r="BP29" s="20">
        <v>2782</v>
      </c>
      <c r="BQ29" s="20">
        <v>1006</v>
      </c>
      <c r="BR29" s="20">
        <v>0</v>
      </c>
      <c r="BS29" s="20">
        <v>6</v>
      </c>
      <c r="BT29" s="20">
        <v>38</v>
      </c>
      <c r="BU29" s="20">
        <v>846</v>
      </c>
      <c r="BV29" s="20">
        <v>1755</v>
      </c>
      <c r="BW29" s="20">
        <v>0</v>
      </c>
      <c r="BX29" s="20">
        <v>0</v>
      </c>
      <c r="BY29" s="20">
        <v>7</v>
      </c>
    </row>
    <row r="30" spans="1:77" x14ac:dyDescent="0.25">
      <c r="A30" s="20" t="s">
        <v>434</v>
      </c>
      <c r="B30" s="20" t="s">
        <v>443</v>
      </c>
      <c r="C30" s="20" t="s">
        <v>444</v>
      </c>
      <c r="D30" s="1">
        <v>44641</v>
      </c>
      <c r="E30">
        <v>175</v>
      </c>
      <c r="F30">
        <v>3</v>
      </c>
      <c r="G30">
        <v>2</v>
      </c>
      <c r="H30">
        <v>4</v>
      </c>
      <c r="I30">
        <v>3</v>
      </c>
      <c r="J30">
        <v>93</v>
      </c>
      <c r="K30">
        <v>8</v>
      </c>
      <c r="L30">
        <v>19</v>
      </c>
      <c r="M30">
        <v>1</v>
      </c>
      <c r="N30">
        <v>105</v>
      </c>
      <c r="O30">
        <v>57</v>
      </c>
      <c r="P30">
        <v>1</v>
      </c>
      <c r="Q30">
        <v>2</v>
      </c>
      <c r="R30">
        <v>329</v>
      </c>
      <c r="S30">
        <v>192</v>
      </c>
      <c r="T30">
        <v>37</v>
      </c>
      <c r="U30">
        <v>32</v>
      </c>
      <c r="V30">
        <v>5</v>
      </c>
      <c r="W30">
        <v>2481</v>
      </c>
      <c r="X30">
        <v>1178</v>
      </c>
      <c r="Y30">
        <v>118</v>
      </c>
      <c r="Z30">
        <v>386</v>
      </c>
      <c r="AA30">
        <v>61</v>
      </c>
      <c r="AB30">
        <v>1769</v>
      </c>
      <c r="AC30">
        <v>721</v>
      </c>
      <c r="AD30">
        <v>145</v>
      </c>
      <c r="AE30">
        <v>399</v>
      </c>
      <c r="AF30">
        <v>39</v>
      </c>
      <c r="AG30">
        <v>231</v>
      </c>
      <c r="AH30">
        <v>93</v>
      </c>
      <c r="AI30">
        <v>13</v>
      </c>
      <c r="AJ30">
        <v>35</v>
      </c>
      <c r="AK30">
        <v>6</v>
      </c>
      <c r="AL30">
        <v>63</v>
      </c>
      <c r="AM30">
        <v>27</v>
      </c>
      <c r="AN30">
        <v>6</v>
      </c>
      <c r="AO30">
        <v>2</v>
      </c>
      <c r="AP30">
        <v>1</v>
      </c>
      <c r="AQ30">
        <v>0</v>
      </c>
      <c r="AR30">
        <v>0</v>
      </c>
      <c r="AS30">
        <v>0</v>
      </c>
      <c r="AT30">
        <v>0</v>
      </c>
      <c r="AU30">
        <v>0</v>
      </c>
      <c r="AV30">
        <v>0</v>
      </c>
      <c r="AW30">
        <v>0</v>
      </c>
      <c r="AX30">
        <v>0</v>
      </c>
      <c r="AY30">
        <v>0</v>
      </c>
      <c r="AZ30">
        <v>0</v>
      </c>
      <c r="BA30">
        <v>1</v>
      </c>
      <c r="BB30">
        <v>0</v>
      </c>
      <c r="BC30">
        <v>0</v>
      </c>
      <c r="BD30">
        <v>0</v>
      </c>
      <c r="BE30">
        <v>0</v>
      </c>
      <c r="BF30">
        <v>0</v>
      </c>
      <c r="BG30" s="20">
        <v>3</v>
      </c>
      <c r="BH30" s="20">
        <v>4</v>
      </c>
      <c r="BI30" s="20">
        <v>140</v>
      </c>
      <c r="BJ30" s="20">
        <v>96</v>
      </c>
      <c r="BK30" s="20">
        <v>242</v>
      </c>
      <c r="BL30" s="20">
        <v>1808</v>
      </c>
      <c r="BM30" s="20">
        <v>1130</v>
      </c>
      <c r="BN30" s="20">
        <v>162</v>
      </c>
      <c r="BO30" s="20">
        <v>51</v>
      </c>
      <c r="BP30" s="20">
        <v>11476</v>
      </c>
      <c r="BQ30" s="20">
        <v>2898</v>
      </c>
      <c r="BR30" s="20">
        <v>0</v>
      </c>
      <c r="BS30" s="20">
        <v>612</v>
      </c>
      <c r="BT30" s="20">
        <v>3781</v>
      </c>
      <c r="BU30" s="20">
        <v>431</v>
      </c>
      <c r="BV30" s="20">
        <v>6085</v>
      </c>
      <c r="BW30" s="20">
        <v>0</v>
      </c>
      <c r="BX30" s="20">
        <v>0</v>
      </c>
      <c r="BY30" s="20">
        <v>4</v>
      </c>
    </row>
    <row r="31" spans="1:77" x14ac:dyDescent="0.25">
      <c r="A31" s="20" t="s">
        <v>434</v>
      </c>
      <c r="B31" s="20" t="s">
        <v>443</v>
      </c>
      <c r="C31" s="20" t="s">
        <v>444</v>
      </c>
      <c r="D31" s="1">
        <v>44641</v>
      </c>
      <c r="AB31">
        <v>3</v>
      </c>
      <c r="AF31">
        <v>3</v>
      </c>
      <c r="BG31" s="20"/>
      <c r="BH31" s="20"/>
      <c r="BI31" s="20"/>
      <c r="BJ31" s="20"/>
      <c r="BK31" s="20"/>
      <c r="BL31" s="20"/>
      <c r="BM31" s="20"/>
      <c r="BN31" s="20"/>
      <c r="BO31" s="20"/>
      <c r="BP31" s="20">
        <v>3</v>
      </c>
      <c r="BQ31" s="20"/>
      <c r="BR31" s="20"/>
      <c r="BS31" s="20"/>
      <c r="BT31" s="20"/>
      <c r="BU31" s="20"/>
      <c r="BV31" s="20"/>
      <c r="BW31" s="20"/>
      <c r="BX31" s="20"/>
      <c r="BY31" s="20"/>
    </row>
    <row r="32" spans="1:77" x14ac:dyDescent="0.25">
      <c r="A32" s="20" t="s">
        <v>434</v>
      </c>
      <c r="B32" s="20" t="s">
        <v>439</v>
      </c>
      <c r="C32" s="20" t="s">
        <v>445</v>
      </c>
      <c r="D32" s="1">
        <v>44641</v>
      </c>
      <c r="E32">
        <v>82</v>
      </c>
      <c r="F32">
        <v>1</v>
      </c>
      <c r="G32">
        <v>1</v>
      </c>
      <c r="H32">
        <v>0</v>
      </c>
      <c r="I32">
        <v>0</v>
      </c>
      <c r="J32">
        <v>46</v>
      </c>
      <c r="K32">
        <v>2</v>
      </c>
      <c r="L32">
        <v>6</v>
      </c>
      <c r="M32">
        <v>8</v>
      </c>
      <c r="N32">
        <v>1</v>
      </c>
      <c r="O32">
        <v>1</v>
      </c>
      <c r="P32">
        <v>0</v>
      </c>
      <c r="Q32">
        <v>0</v>
      </c>
      <c r="R32">
        <v>289</v>
      </c>
      <c r="S32">
        <v>231</v>
      </c>
      <c r="T32">
        <v>7</v>
      </c>
      <c r="U32">
        <v>14</v>
      </c>
      <c r="V32">
        <v>0</v>
      </c>
      <c r="W32">
        <v>1347</v>
      </c>
      <c r="X32">
        <v>642</v>
      </c>
      <c r="Y32">
        <v>13</v>
      </c>
      <c r="Z32">
        <v>160</v>
      </c>
      <c r="AA32">
        <v>94</v>
      </c>
      <c r="AB32">
        <v>926</v>
      </c>
      <c r="AC32">
        <v>405</v>
      </c>
      <c r="AD32">
        <v>0</v>
      </c>
      <c r="AE32">
        <v>69</v>
      </c>
      <c r="AF32">
        <v>206</v>
      </c>
      <c r="AG32">
        <v>205</v>
      </c>
      <c r="AH32">
        <v>64</v>
      </c>
      <c r="AI32">
        <v>0</v>
      </c>
      <c r="AJ32">
        <v>33</v>
      </c>
      <c r="AK32">
        <v>26</v>
      </c>
      <c r="AL32">
        <v>25</v>
      </c>
      <c r="AM32">
        <v>17</v>
      </c>
      <c r="AN32">
        <v>4</v>
      </c>
      <c r="AO32">
        <v>1</v>
      </c>
      <c r="AP32">
        <v>0</v>
      </c>
      <c r="AQ32">
        <v>0</v>
      </c>
      <c r="AR32">
        <v>0</v>
      </c>
      <c r="AS32">
        <v>0</v>
      </c>
      <c r="AT32">
        <v>0</v>
      </c>
      <c r="AU32">
        <v>0</v>
      </c>
      <c r="AV32">
        <v>0</v>
      </c>
      <c r="AW32">
        <v>0</v>
      </c>
      <c r="AX32">
        <v>0</v>
      </c>
      <c r="AY32">
        <v>0</v>
      </c>
      <c r="AZ32">
        <v>0</v>
      </c>
      <c r="BA32">
        <v>0</v>
      </c>
      <c r="BB32">
        <v>0</v>
      </c>
      <c r="BC32">
        <v>0</v>
      </c>
      <c r="BD32">
        <v>0</v>
      </c>
      <c r="BE32">
        <v>0</v>
      </c>
      <c r="BF32">
        <v>0</v>
      </c>
      <c r="BG32" s="20">
        <v>1</v>
      </c>
      <c r="BH32" s="20">
        <v>0</v>
      </c>
      <c r="BI32" s="20">
        <v>62</v>
      </c>
      <c r="BJ32" s="20">
        <v>1</v>
      </c>
      <c r="BK32" s="20">
        <v>263</v>
      </c>
      <c r="BL32" s="20">
        <v>1024</v>
      </c>
      <c r="BM32" s="20">
        <v>618</v>
      </c>
      <c r="BN32" s="20">
        <v>136</v>
      </c>
      <c r="BO32" s="20">
        <v>19</v>
      </c>
      <c r="BP32" s="20">
        <v>5016</v>
      </c>
      <c r="BQ32" s="20">
        <v>1244</v>
      </c>
      <c r="BR32" s="20">
        <v>0</v>
      </c>
      <c r="BS32" s="20">
        <v>9</v>
      </c>
      <c r="BT32" s="20">
        <v>540</v>
      </c>
      <c r="BU32" s="20">
        <v>1498</v>
      </c>
      <c r="BV32" s="20">
        <v>2699</v>
      </c>
      <c r="BW32" s="20">
        <v>0</v>
      </c>
      <c r="BX32" s="20">
        <v>0</v>
      </c>
      <c r="BY32" s="20">
        <v>3</v>
      </c>
    </row>
    <row r="33" spans="1:77" x14ac:dyDescent="0.25">
      <c r="A33" s="20" t="s">
        <v>434</v>
      </c>
      <c r="B33" s="20" t="s">
        <v>435</v>
      </c>
      <c r="C33" s="20" t="s">
        <v>519</v>
      </c>
      <c r="D33" s="1">
        <v>44641</v>
      </c>
      <c r="E33">
        <v>24</v>
      </c>
      <c r="F33">
        <v>1</v>
      </c>
      <c r="G33">
        <v>1</v>
      </c>
      <c r="H33">
        <v>0</v>
      </c>
      <c r="I33">
        <v>0</v>
      </c>
      <c r="J33">
        <v>13</v>
      </c>
      <c r="K33">
        <v>0</v>
      </c>
      <c r="L33">
        <v>4</v>
      </c>
      <c r="M33">
        <v>1</v>
      </c>
      <c r="N33">
        <v>0</v>
      </c>
      <c r="O33">
        <v>0</v>
      </c>
      <c r="P33">
        <v>0</v>
      </c>
      <c r="Q33">
        <v>0</v>
      </c>
      <c r="R33">
        <v>69</v>
      </c>
      <c r="S33">
        <v>33</v>
      </c>
      <c r="T33">
        <v>7</v>
      </c>
      <c r="U33">
        <v>6</v>
      </c>
      <c r="V33">
        <v>11</v>
      </c>
      <c r="W33">
        <v>232</v>
      </c>
      <c r="X33">
        <v>103</v>
      </c>
      <c r="Y33">
        <v>4</v>
      </c>
      <c r="Z33">
        <v>8</v>
      </c>
      <c r="AA33">
        <v>40</v>
      </c>
      <c r="AB33">
        <v>308</v>
      </c>
      <c r="AC33">
        <v>125</v>
      </c>
      <c r="AD33">
        <v>1</v>
      </c>
      <c r="AE33">
        <v>11</v>
      </c>
      <c r="AF33">
        <v>94</v>
      </c>
      <c r="AG33">
        <v>34</v>
      </c>
      <c r="AH33">
        <v>9</v>
      </c>
      <c r="AI33">
        <v>0</v>
      </c>
      <c r="AJ33">
        <v>0</v>
      </c>
      <c r="AK33">
        <v>12</v>
      </c>
      <c r="AL33">
        <v>7</v>
      </c>
      <c r="AM33">
        <v>2</v>
      </c>
      <c r="AN33">
        <v>1</v>
      </c>
      <c r="AO33">
        <v>0</v>
      </c>
      <c r="AP33">
        <v>1</v>
      </c>
      <c r="AQ33">
        <v>0</v>
      </c>
      <c r="AR33">
        <v>0</v>
      </c>
      <c r="AS33">
        <v>0</v>
      </c>
      <c r="AT33">
        <v>0</v>
      </c>
      <c r="AU33">
        <v>0</v>
      </c>
      <c r="AV33">
        <v>0</v>
      </c>
      <c r="AW33">
        <v>0</v>
      </c>
      <c r="AX33">
        <v>0</v>
      </c>
      <c r="AY33">
        <v>0</v>
      </c>
      <c r="AZ33">
        <v>0</v>
      </c>
      <c r="BA33">
        <v>0</v>
      </c>
      <c r="BB33">
        <v>0</v>
      </c>
      <c r="BC33">
        <v>0</v>
      </c>
      <c r="BD33">
        <v>0</v>
      </c>
      <c r="BE33">
        <v>0</v>
      </c>
      <c r="BF33">
        <v>0</v>
      </c>
      <c r="BG33" s="20">
        <v>1</v>
      </c>
      <c r="BH33" s="20">
        <v>0</v>
      </c>
      <c r="BI33" s="20">
        <v>18</v>
      </c>
      <c r="BJ33" s="20">
        <v>0</v>
      </c>
      <c r="BK33" s="20">
        <v>42</v>
      </c>
      <c r="BL33" s="20">
        <v>174</v>
      </c>
      <c r="BM33" s="20">
        <v>189</v>
      </c>
      <c r="BN33" s="20">
        <v>21</v>
      </c>
      <c r="BO33" s="20">
        <v>5</v>
      </c>
      <c r="BP33" s="20">
        <v>1414</v>
      </c>
      <c r="BQ33" s="20">
        <v>307</v>
      </c>
      <c r="BR33" s="20">
        <v>0</v>
      </c>
      <c r="BS33" s="20">
        <v>6</v>
      </c>
      <c r="BT33" s="20">
        <v>36</v>
      </c>
      <c r="BU33" s="20">
        <v>551</v>
      </c>
      <c r="BV33" s="20">
        <v>728</v>
      </c>
      <c r="BW33" s="20">
        <v>0</v>
      </c>
      <c r="BX33" s="20">
        <v>0</v>
      </c>
      <c r="BY33" s="20">
        <v>0</v>
      </c>
    </row>
    <row r="34" spans="1:77" x14ac:dyDescent="0.25">
      <c r="A34" s="20" t="s">
        <v>434</v>
      </c>
      <c r="B34" s="20" t="s">
        <v>437</v>
      </c>
      <c r="C34" s="20" t="s">
        <v>520</v>
      </c>
      <c r="D34" s="1">
        <v>44641</v>
      </c>
      <c r="E34">
        <v>132</v>
      </c>
      <c r="F34">
        <v>5</v>
      </c>
      <c r="G34">
        <v>4</v>
      </c>
      <c r="H34">
        <v>0</v>
      </c>
      <c r="I34">
        <v>0</v>
      </c>
      <c r="J34">
        <v>85</v>
      </c>
      <c r="K34">
        <v>1</v>
      </c>
      <c r="L34">
        <v>4</v>
      </c>
      <c r="M34">
        <v>9</v>
      </c>
      <c r="N34">
        <v>2</v>
      </c>
      <c r="O34">
        <v>2</v>
      </c>
      <c r="P34">
        <v>0</v>
      </c>
      <c r="Q34">
        <v>0</v>
      </c>
      <c r="R34">
        <v>577</v>
      </c>
      <c r="S34">
        <v>474</v>
      </c>
      <c r="T34">
        <v>8</v>
      </c>
      <c r="U34">
        <v>4</v>
      </c>
      <c r="V34">
        <v>38</v>
      </c>
      <c r="W34">
        <v>1449</v>
      </c>
      <c r="X34">
        <v>838</v>
      </c>
      <c r="Y34">
        <v>27</v>
      </c>
      <c r="Z34">
        <v>52</v>
      </c>
      <c r="AA34">
        <v>166</v>
      </c>
      <c r="AB34">
        <v>1000</v>
      </c>
      <c r="AC34">
        <v>569</v>
      </c>
      <c r="AD34">
        <v>1</v>
      </c>
      <c r="AE34">
        <v>3</v>
      </c>
      <c r="AF34">
        <v>225</v>
      </c>
      <c r="AG34">
        <v>161</v>
      </c>
      <c r="AH34">
        <v>72</v>
      </c>
      <c r="AI34">
        <v>0</v>
      </c>
      <c r="AJ34">
        <v>8</v>
      </c>
      <c r="AK34">
        <v>24</v>
      </c>
      <c r="AL34">
        <v>50</v>
      </c>
      <c r="AM34">
        <v>35</v>
      </c>
      <c r="AN34">
        <v>4</v>
      </c>
      <c r="AO34">
        <v>0</v>
      </c>
      <c r="AP34">
        <v>1</v>
      </c>
      <c r="AQ34">
        <v>0</v>
      </c>
      <c r="AR34">
        <v>0</v>
      </c>
      <c r="AS34">
        <v>0</v>
      </c>
      <c r="AT34">
        <v>0</v>
      </c>
      <c r="AU34">
        <v>0</v>
      </c>
      <c r="AV34">
        <v>0</v>
      </c>
      <c r="AW34">
        <v>0</v>
      </c>
      <c r="AX34">
        <v>0</v>
      </c>
      <c r="AY34">
        <v>0</v>
      </c>
      <c r="AZ34">
        <v>0</v>
      </c>
      <c r="BA34">
        <v>0</v>
      </c>
      <c r="BB34">
        <v>0</v>
      </c>
      <c r="BC34">
        <v>0</v>
      </c>
      <c r="BD34">
        <v>0</v>
      </c>
      <c r="BE34">
        <v>0</v>
      </c>
      <c r="BF34">
        <v>0</v>
      </c>
      <c r="BG34" s="20">
        <v>5</v>
      </c>
      <c r="BH34" s="20">
        <v>0</v>
      </c>
      <c r="BI34" s="20">
        <v>116</v>
      </c>
      <c r="BJ34" s="20">
        <v>2</v>
      </c>
      <c r="BK34" s="20">
        <v>522</v>
      </c>
      <c r="BL34" s="20">
        <v>1169</v>
      </c>
      <c r="BM34" s="20">
        <v>747</v>
      </c>
      <c r="BN34" s="20">
        <v>120</v>
      </c>
      <c r="BO34" s="20">
        <v>44</v>
      </c>
      <c r="BP34" s="20">
        <v>4405</v>
      </c>
      <c r="BQ34" s="20">
        <v>1546</v>
      </c>
      <c r="BR34" s="20">
        <v>0</v>
      </c>
      <c r="BS34" s="20">
        <v>13</v>
      </c>
      <c r="BT34" s="20">
        <v>256</v>
      </c>
      <c r="BU34" s="20">
        <v>1166</v>
      </c>
      <c r="BV34" s="20">
        <v>2768</v>
      </c>
      <c r="BW34" s="20">
        <v>1</v>
      </c>
      <c r="BX34" s="20">
        <v>0</v>
      </c>
      <c r="BY34" s="20">
        <v>12</v>
      </c>
    </row>
    <row r="35" spans="1:77" x14ac:dyDescent="0.25">
      <c r="A35" s="20" t="s">
        <v>434</v>
      </c>
      <c r="B35" s="20" t="s">
        <v>441</v>
      </c>
      <c r="C35" s="20" t="s">
        <v>521</v>
      </c>
      <c r="D35" s="1">
        <v>44641</v>
      </c>
      <c r="E35">
        <v>75</v>
      </c>
      <c r="F35">
        <v>0</v>
      </c>
      <c r="G35">
        <v>0</v>
      </c>
      <c r="H35">
        <v>0</v>
      </c>
      <c r="I35">
        <v>0</v>
      </c>
      <c r="J35">
        <v>44</v>
      </c>
      <c r="K35">
        <v>3</v>
      </c>
      <c r="L35">
        <v>4</v>
      </c>
      <c r="M35">
        <v>9</v>
      </c>
      <c r="N35">
        <v>5</v>
      </c>
      <c r="O35">
        <v>3</v>
      </c>
      <c r="P35">
        <v>0</v>
      </c>
      <c r="Q35">
        <v>0</v>
      </c>
      <c r="R35">
        <v>204</v>
      </c>
      <c r="S35">
        <v>125</v>
      </c>
      <c r="T35">
        <v>16</v>
      </c>
      <c r="U35">
        <v>6</v>
      </c>
      <c r="V35">
        <v>32</v>
      </c>
      <c r="W35">
        <v>751</v>
      </c>
      <c r="X35">
        <v>407</v>
      </c>
      <c r="Y35">
        <v>20</v>
      </c>
      <c r="Z35">
        <v>37</v>
      </c>
      <c r="AA35">
        <v>85</v>
      </c>
      <c r="AB35">
        <v>623</v>
      </c>
      <c r="AC35">
        <v>243</v>
      </c>
      <c r="AD35">
        <v>8</v>
      </c>
      <c r="AE35">
        <v>19</v>
      </c>
      <c r="AF35">
        <v>228</v>
      </c>
      <c r="AG35">
        <v>85</v>
      </c>
      <c r="AH35">
        <v>28</v>
      </c>
      <c r="AI35">
        <v>0</v>
      </c>
      <c r="AJ35">
        <v>3</v>
      </c>
      <c r="AK35">
        <v>16</v>
      </c>
      <c r="AL35">
        <v>23</v>
      </c>
      <c r="AM35">
        <v>21</v>
      </c>
      <c r="AN35">
        <v>0</v>
      </c>
      <c r="AO35">
        <v>0</v>
      </c>
      <c r="AP35">
        <v>0</v>
      </c>
      <c r="AQ35">
        <v>0</v>
      </c>
      <c r="AR35">
        <v>0</v>
      </c>
      <c r="AS35">
        <v>0</v>
      </c>
      <c r="AT35">
        <v>0</v>
      </c>
      <c r="AU35">
        <v>0</v>
      </c>
      <c r="AV35">
        <v>0</v>
      </c>
      <c r="AW35">
        <v>0</v>
      </c>
      <c r="AX35">
        <v>0</v>
      </c>
      <c r="AY35">
        <v>0</v>
      </c>
      <c r="AZ35">
        <v>0</v>
      </c>
      <c r="BA35">
        <v>0</v>
      </c>
      <c r="BB35">
        <v>0</v>
      </c>
      <c r="BC35">
        <v>0</v>
      </c>
      <c r="BD35">
        <v>0</v>
      </c>
      <c r="BE35">
        <v>0</v>
      </c>
      <c r="BF35">
        <v>0</v>
      </c>
      <c r="BG35" s="20">
        <v>0</v>
      </c>
      <c r="BH35" s="20">
        <v>0</v>
      </c>
      <c r="BI35" s="20">
        <v>58</v>
      </c>
      <c r="BJ35" s="20">
        <v>5</v>
      </c>
      <c r="BK35" s="20">
        <v>148</v>
      </c>
      <c r="BL35" s="20">
        <v>588</v>
      </c>
      <c r="BM35" s="20">
        <v>361</v>
      </c>
      <c r="BN35" s="20">
        <v>56</v>
      </c>
      <c r="BO35" s="20">
        <v>23</v>
      </c>
      <c r="BP35" s="20">
        <v>3168</v>
      </c>
      <c r="BQ35" s="20">
        <v>719</v>
      </c>
      <c r="BR35" s="20">
        <v>0</v>
      </c>
      <c r="BS35" s="20">
        <v>25</v>
      </c>
      <c r="BT35" s="20">
        <v>117</v>
      </c>
      <c r="BU35" s="20">
        <v>1306</v>
      </c>
      <c r="BV35" s="20">
        <v>1557</v>
      </c>
      <c r="BW35" s="20">
        <v>0</v>
      </c>
      <c r="BX35" s="20">
        <v>0</v>
      </c>
      <c r="BY35" s="20">
        <v>2</v>
      </c>
    </row>
    <row r="36" spans="1:77" x14ac:dyDescent="0.25">
      <c r="A36" s="20" t="s">
        <v>434</v>
      </c>
      <c r="B36" s="20" t="s">
        <v>437</v>
      </c>
      <c r="C36" s="20" t="s">
        <v>522</v>
      </c>
      <c r="D36" s="1">
        <v>44641</v>
      </c>
      <c r="E36">
        <v>70</v>
      </c>
      <c r="F36">
        <v>1</v>
      </c>
      <c r="G36">
        <v>0</v>
      </c>
      <c r="H36">
        <v>0</v>
      </c>
      <c r="I36">
        <v>0</v>
      </c>
      <c r="J36">
        <v>39</v>
      </c>
      <c r="K36">
        <v>3</v>
      </c>
      <c r="L36">
        <v>1</v>
      </c>
      <c r="M36">
        <v>6</v>
      </c>
      <c r="N36">
        <v>2</v>
      </c>
      <c r="O36">
        <v>1</v>
      </c>
      <c r="P36">
        <v>1</v>
      </c>
      <c r="Q36">
        <v>0</v>
      </c>
      <c r="R36">
        <v>243</v>
      </c>
      <c r="S36">
        <v>196</v>
      </c>
      <c r="T36">
        <v>18</v>
      </c>
      <c r="U36">
        <v>1</v>
      </c>
      <c r="V36">
        <v>2</v>
      </c>
      <c r="W36">
        <v>613</v>
      </c>
      <c r="X36">
        <v>326</v>
      </c>
      <c r="Y36">
        <v>15</v>
      </c>
      <c r="Z36">
        <v>49</v>
      </c>
      <c r="AA36">
        <v>45</v>
      </c>
      <c r="AB36">
        <v>509</v>
      </c>
      <c r="AC36">
        <v>259</v>
      </c>
      <c r="AD36">
        <v>6</v>
      </c>
      <c r="AE36">
        <v>41</v>
      </c>
      <c r="AF36">
        <v>87</v>
      </c>
      <c r="AG36">
        <v>66</v>
      </c>
      <c r="AH36">
        <v>14</v>
      </c>
      <c r="AI36">
        <v>3</v>
      </c>
      <c r="AJ36">
        <v>12</v>
      </c>
      <c r="AK36">
        <v>6</v>
      </c>
      <c r="AL36">
        <v>30</v>
      </c>
      <c r="AM36">
        <v>22</v>
      </c>
      <c r="AN36">
        <v>1</v>
      </c>
      <c r="AO36">
        <v>0</v>
      </c>
      <c r="AP36">
        <v>0</v>
      </c>
      <c r="AQ36">
        <v>0</v>
      </c>
      <c r="AR36">
        <v>0</v>
      </c>
      <c r="AS36">
        <v>0</v>
      </c>
      <c r="AT36">
        <v>0</v>
      </c>
      <c r="AU36">
        <v>0</v>
      </c>
      <c r="AV36">
        <v>0</v>
      </c>
      <c r="AW36">
        <v>0</v>
      </c>
      <c r="AX36">
        <v>0</v>
      </c>
      <c r="AY36">
        <v>0</v>
      </c>
      <c r="AZ36">
        <v>0</v>
      </c>
      <c r="BA36">
        <v>0</v>
      </c>
      <c r="BB36">
        <v>0</v>
      </c>
      <c r="BC36">
        <v>0</v>
      </c>
      <c r="BD36">
        <v>0</v>
      </c>
      <c r="BE36">
        <v>0</v>
      </c>
      <c r="BF36">
        <v>0</v>
      </c>
      <c r="BG36" s="20">
        <v>1</v>
      </c>
      <c r="BH36" s="20">
        <v>0</v>
      </c>
      <c r="BI36" s="20">
        <v>58</v>
      </c>
      <c r="BJ36" s="20">
        <v>1</v>
      </c>
      <c r="BK36" s="20">
        <v>218</v>
      </c>
      <c r="BL36" s="20">
        <v>485</v>
      </c>
      <c r="BM36" s="20">
        <v>360</v>
      </c>
      <c r="BN36" s="20">
        <v>42</v>
      </c>
      <c r="BO36" s="20">
        <v>26</v>
      </c>
      <c r="BP36" s="20">
        <v>2390</v>
      </c>
      <c r="BQ36" s="20">
        <v>731</v>
      </c>
      <c r="BR36" s="20">
        <v>0</v>
      </c>
      <c r="BS36" s="20">
        <v>31</v>
      </c>
      <c r="BT36" s="20">
        <v>191</v>
      </c>
      <c r="BU36" s="20">
        <v>625</v>
      </c>
      <c r="BV36" s="20">
        <v>1418</v>
      </c>
      <c r="BW36" s="20">
        <v>0</v>
      </c>
      <c r="BX36" s="20">
        <v>0</v>
      </c>
      <c r="BY36" s="20">
        <v>2</v>
      </c>
    </row>
    <row r="37" spans="1:77" x14ac:dyDescent="0.25">
      <c r="A37" s="20" t="s">
        <v>434</v>
      </c>
      <c r="B37" s="20" t="s">
        <v>439</v>
      </c>
      <c r="C37" s="20" t="s">
        <v>523</v>
      </c>
      <c r="D37" s="1">
        <v>44641</v>
      </c>
      <c r="E37">
        <v>87</v>
      </c>
      <c r="F37">
        <v>0</v>
      </c>
      <c r="G37">
        <v>0</v>
      </c>
      <c r="H37">
        <v>0</v>
      </c>
      <c r="I37">
        <v>0</v>
      </c>
      <c r="J37">
        <v>66</v>
      </c>
      <c r="K37">
        <v>0</v>
      </c>
      <c r="L37">
        <v>3</v>
      </c>
      <c r="M37">
        <v>4</v>
      </c>
      <c r="N37">
        <v>6</v>
      </c>
      <c r="O37">
        <v>6</v>
      </c>
      <c r="P37">
        <v>0</v>
      </c>
      <c r="Q37">
        <v>0</v>
      </c>
      <c r="R37">
        <v>360</v>
      </c>
      <c r="S37">
        <v>303</v>
      </c>
      <c r="T37">
        <v>15</v>
      </c>
      <c r="U37">
        <v>6</v>
      </c>
      <c r="V37">
        <v>7</v>
      </c>
      <c r="W37">
        <v>1029</v>
      </c>
      <c r="X37">
        <v>584</v>
      </c>
      <c r="Y37">
        <v>15</v>
      </c>
      <c r="Z37">
        <v>80</v>
      </c>
      <c r="AA37">
        <v>58</v>
      </c>
      <c r="AB37">
        <v>560</v>
      </c>
      <c r="AC37">
        <v>319</v>
      </c>
      <c r="AD37">
        <v>1</v>
      </c>
      <c r="AE37">
        <v>24</v>
      </c>
      <c r="AF37">
        <v>85</v>
      </c>
      <c r="AG37">
        <v>82</v>
      </c>
      <c r="AH37">
        <v>31</v>
      </c>
      <c r="AI37">
        <v>0</v>
      </c>
      <c r="AJ37">
        <v>9</v>
      </c>
      <c r="AK37">
        <v>13</v>
      </c>
      <c r="AL37">
        <v>38</v>
      </c>
      <c r="AM37">
        <v>32</v>
      </c>
      <c r="AN37">
        <v>1</v>
      </c>
      <c r="AO37">
        <v>1</v>
      </c>
      <c r="AP37">
        <v>0</v>
      </c>
      <c r="AQ37">
        <v>0</v>
      </c>
      <c r="AR37">
        <v>0</v>
      </c>
      <c r="AS37">
        <v>0</v>
      </c>
      <c r="AT37">
        <v>0</v>
      </c>
      <c r="AU37">
        <v>0</v>
      </c>
      <c r="AV37">
        <v>0</v>
      </c>
      <c r="AW37">
        <v>0</v>
      </c>
      <c r="AX37">
        <v>0</v>
      </c>
      <c r="AY37">
        <v>0</v>
      </c>
      <c r="AZ37">
        <v>0</v>
      </c>
      <c r="BA37">
        <v>0</v>
      </c>
      <c r="BB37">
        <v>0</v>
      </c>
      <c r="BC37">
        <v>0</v>
      </c>
      <c r="BD37">
        <v>0</v>
      </c>
      <c r="BE37">
        <v>0</v>
      </c>
      <c r="BF37">
        <v>0</v>
      </c>
      <c r="BG37" s="20">
        <v>0</v>
      </c>
      <c r="BH37" s="20">
        <v>0</v>
      </c>
      <c r="BI37" s="20">
        <v>78</v>
      </c>
      <c r="BJ37" s="20">
        <v>6</v>
      </c>
      <c r="BK37" s="20">
        <v>328</v>
      </c>
      <c r="BL37" s="20">
        <v>843</v>
      </c>
      <c r="BM37" s="20">
        <v>436</v>
      </c>
      <c r="BN37" s="20">
        <v>57</v>
      </c>
      <c r="BO37" s="20">
        <v>36</v>
      </c>
      <c r="BP37" s="20">
        <v>2969</v>
      </c>
      <c r="BQ37" s="20">
        <v>983</v>
      </c>
      <c r="BR37" s="20">
        <v>0</v>
      </c>
      <c r="BS37" s="20">
        <v>15</v>
      </c>
      <c r="BT37" s="20">
        <v>266</v>
      </c>
      <c r="BU37" s="20">
        <v>669</v>
      </c>
      <c r="BV37" s="20">
        <v>1893</v>
      </c>
      <c r="BW37" s="20">
        <v>0</v>
      </c>
      <c r="BX37" s="20">
        <v>0</v>
      </c>
      <c r="BY37" s="20">
        <v>5</v>
      </c>
    </row>
    <row r="38" spans="1:77" x14ac:dyDescent="0.25">
      <c r="A38" s="20" t="s">
        <v>434</v>
      </c>
      <c r="B38" s="20" t="s">
        <v>446</v>
      </c>
      <c r="C38" s="20" t="s">
        <v>447</v>
      </c>
      <c r="D38" s="1">
        <v>44641</v>
      </c>
      <c r="E38">
        <v>304</v>
      </c>
      <c r="F38">
        <v>15</v>
      </c>
      <c r="G38">
        <v>11</v>
      </c>
      <c r="H38">
        <v>5</v>
      </c>
      <c r="I38">
        <v>5</v>
      </c>
      <c r="J38">
        <v>195</v>
      </c>
      <c r="K38">
        <v>7</v>
      </c>
      <c r="L38">
        <v>12</v>
      </c>
      <c r="M38">
        <v>26</v>
      </c>
      <c r="N38">
        <v>103</v>
      </c>
      <c r="O38">
        <v>76</v>
      </c>
      <c r="P38">
        <v>4</v>
      </c>
      <c r="Q38">
        <v>5</v>
      </c>
      <c r="R38">
        <v>980</v>
      </c>
      <c r="S38">
        <v>755</v>
      </c>
      <c r="T38">
        <v>33</v>
      </c>
      <c r="U38">
        <v>38</v>
      </c>
      <c r="V38">
        <v>45</v>
      </c>
      <c r="W38">
        <v>3469</v>
      </c>
      <c r="X38">
        <v>1911</v>
      </c>
      <c r="Y38">
        <v>78</v>
      </c>
      <c r="Z38">
        <v>84</v>
      </c>
      <c r="AA38">
        <v>467</v>
      </c>
      <c r="AB38">
        <v>2163</v>
      </c>
      <c r="AC38">
        <v>1164</v>
      </c>
      <c r="AD38">
        <v>33</v>
      </c>
      <c r="AE38">
        <v>14</v>
      </c>
      <c r="AF38">
        <v>419</v>
      </c>
      <c r="AG38">
        <v>362</v>
      </c>
      <c r="AH38">
        <v>139</v>
      </c>
      <c r="AI38">
        <v>10</v>
      </c>
      <c r="AJ38">
        <v>4</v>
      </c>
      <c r="AK38">
        <v>66</v>
      </c>
      <c r="AL38">
        <v>177</v>
      </c>
      <c r="AM38">
        <v>135</v>
      </c>
      <c r="AN38">
        <v>12</v>
      </c>
      <c r="AO38">
        <v>4</v>
      </c>
      <c r="AP38">
        <v>2</v>
      </c>
      <c r="AQ38">
        <v>0</v>
      </c>
      <c r="AR38">
        <v>0</v>
      </c>
      <c r="AS38">
        <v>0</v>
      </c>
      <c r="AT38">
        <v>1</v>
      </c>
      <c r="AU38">
        <v>0</v>
      </c>
      <c r="AV38">
        <v>0</v>
      </c>
      <c r="AW38">
        <v>0</v>
      </c>
      <c r="AX38">
        <v>0</v>
      </c>
      <c r="AY38">
        <v>0</v>
      </c>
      <c r="AZ38">
        <v>0</v>
      </c>
      <c r="BA38">
        <v>1</v>
      </c>
      <c r="BB38">
        <v>0</v>
      </c>
      <c r="BC38">
        <v>0</v>
      </c>
      <c r="BD38">
        <v>0</v>
      </c>
      <c r="BE38">
        <v>0</v>
      </c>
      <c r="BF38">
        <v>0</v>
      </c>
      <c r="BG38" s="20">
        <v>14</v>
      </c>
      <c r="BH38" s="20">
        <v>5</v>
      </c>
      <c r="BI38" s="20">
        <v>244</v>
      </c>
      <c r="BJ38" s="20">
        <v>91</v>
      </c>
      <c r="BK38" s="20">
        <v>840</v>
      </c>
      <c r="BL38" s="20">
        <v>2706</v>
      </c>
      <c r="BM38" s="20">
        <v>1643</v>
      </c>
      <c r="BN38" s="20">
        <v>252</v>
      </c>
      <c r="BO38" s="20">
        <v>154</v>
      </c>
      <c r="BP38" s="20">
        <v>10388</v>
      </c>
      <c r="BQ38" s="20">
        <v>3368</v>
      </c>
      <c r="BR38" s="20">
        <v>0</v>
      </c>
      <c r="BS38" s="20">
        <v>133</v>
      </c>
      <c r="BT38" s="20">
        <v>119</v>
      </c>
      <c r="BU38" s="20">
        <v>3135</v>
      </c>
      <c r="BV38" s="20">
        <v>6491</v>
      </c>
      <c r="BW38" s="20">
        <v>0</v>
      </c>
      <c r="BX38" s="20">
        <v>0</v>
      </c>
      <c r="BY38" s="20">
        <v>9</v>
      </c>
    </row>
    <row r="39" spans="1:77" x14ac:dyDescent="0.25">
      <c r="A39" s="20" t="s">
        <v>434</v>
      </c>
      <c r="B39" s="20" t="s">
        <v>441</v>
      </c>
      <c r="C39" s="20" t="s">
        <v>524</v>
      </c>
      <c r="D39" s="1">
        <v>44641</v>
      </c>
      <c r="E39">
        <v>70</v>
      </c>
      <c r="F39">
        <v>4</v>
      </c>
      <c r="G39">
        <v>2</v>
      </c>
      <c r="H39">
        <v>0</v>
      </c>
      <c r="I39">
        <v>0</v>
      </c>
      <c r="J39">
        <v>47</v>
      </c>
      <c r="K39">
        <v>0</v>
      </c>
      <c r="L39">
        <v>2</v>
      </c>
      <c r="M39">
        <v>8</v>
      </c>
      <c r="N39">
        <v>0</v>
      </c>
      <c r="O39">
        <v>0</v>
      </c>
      <c r="P39">
        <v>0</v>
      </c>
      <c r="Q39">
        <v>0</v>
      </c>
      <c r="R39">
        <v>348</v>
      </c>
      <c r="S39">
        <v>282</v>
      </c>
      <c r="T39">
        <v>7</v>
      </c>
      <c r="U39">
        <v>0</v>
      </c>
      <c r="V39">
        <v>29</v>
      </c>
      <c r="W39">
        <v>739</v>
      </c>
      <c r="X39">
        <v>402</v>
      </c>
      <c r="Y39">
        <v>10</v>
      </c>
      <c r="Z39">
        <v>10</v>
      </c>
      <c r="AA39">
        <v>95</v>
      </c>
      <c r="AB39">
        <v>713</v>
      </c>
      <c r="AC39">
        <v>408</v>
      </c>
      <c r="AD39">
        <v>0</v>
      </c>
      <c r="AE39">
        <v>1</v>
      </c>
      <c r="AF39">
        <v>140</v>
      </c>
      <c r="AG39">
        <v>73</v>
      </c>
      <c r="AH39">
        <v>25</v>
      </c>
      <c r="AI39">
        <v>0</v>
      </c>
      <c r="AJ39">
        <v>1</v>
      </c>
      <c r="AK39">
        <v>20</v>
      </c>
      <c r="AL39">
        <v>45</v>
      </c>
      <c r="AM39">
        <v>38</v>
      </c>
      <c r="AN39">
        <v>1</v>
      </c>
      <c r="AO39">
        <v>0</v>
      </c>
      <c r="AP39">
        <v>2</v>
      </c>
      <c r="AQ39">
        <v>0</v>
      </c>
      <c r="AR39">
        <v>0</v>
      </c>
      <c r="AS39">
        <v>0</v>
      </c>
      <c r="AT39">
        <v>1</v>
      </c>
      <c r="AU39">
        <v>0</v>
      </c>
      <c r="AV39">
        <v>0</v>
      </c>
      <c r="AW39">
        <v>0</v>
      </c>
      <c r="AX39">
        <v>0</v>
      </c>
      <c r="AY39">
        <v>0</v>
      </c>
      <c r="AZ39">
        <v>0</v>
      </c>
      <c r="BA39">
        <v>0</v>
      </c>
      <c r="BB39">
        <v>0</v>
      </c>
      <c r="BC39">
        <v>0</v>
      </c>
      <c r="BD39">
        <v>0</v>
      </c>
      <c r="BE39">
        <v>0</v>
      </c>
      <c r="BF39">
        <v>0</v>
      </c>
      <c r="BG39" s="20">
        <v>3</v>
      </c>
      <c r="BH39" s="20">
        <v>0</v>
      </c>
      <c r="BI39" s="20">
        <v>58</v>
      </c>
      <c r="BJ39" s="20">
        <v>0</v>
      </c>
      <c r="BK39" s="20">
        <v>311</v>
      </c>
      <c r="BL39" s="20">
        <v>591</v>
      </c>
      <c r="BM39" s="20">
        <v>555</v>
      </c>
      <c r="BN39" s="20">
        <v>50</v>
      </c>
      <c r="BO39" s="20">
        <v>42</v>
      </c>
      <c r="BP39" s="20">
        <v>2891</v>
      </c>
      <c r="BQ39" s="20">
        <v>1021</v>
      </c>
      <c r="BR39" s="20">
        <v>0</v>
      </c>
      <c r="BS39" s="20">
        <v>2</v>
      </c>
      <c r="BT39" s="20">
        <v>8</v>
      </c>
      <c r="BU39" s="20">
        <v>941</v>
      </c>
      <c r="BV39" s="20">
        <v>1819</v>
      </c>
      <c r="BW39" s="20">
        <v>0</v>
      </c>
      <c r="BX39" s="20">
        <v>0</v>
      </c>
      <c r="BY39" s="20">
        <v>3</v>
      </c>
    </row>
    <row r="40" spans="1:77" x14ac:dyDescent="0.25">
      <c r="A40" s="20" t="s">
        <v>434</v>
      </c>
      <c r="B40" s="20" t="s">
        <v>435</v>
      </c>
      <c r="C40" s="20" t="s">
        <v>525</v>
      </c>
      <c r="D40" s="1">
        <v>44641</v>
      </c>
      <c r="E40">
        <v>47</v>
      </c>
      <c r="F40">
        <v>0</v>
      </c>
      <c r="G40">
        <v>0</v>
      </c>
      <c r="H40">
        <v>0</v>
      </c>
      <c r="I40">
        <v>0</v>
      </c>
      <c r="J40">
        <v>17</v>
      </c>
      <c r="K40">
        <v>2</v>
      </c>
      <c r="L40">
        <v>0</v>
      </c>
      <c r="M40">
        <v>10</v>
      </c>
      <c r="N40">
        <v>0</v>
      </c>
      <c r="O40">
        <v>0</v>
      </c>
      <c r="P40">
        <v>0</v>
      </c>
      <c r="Q40">
        <v>0</v>
      </c>
      <c r="R40">
        <v>120</v>
      </c>
      <c r="S40">
        <v>99</v>
      </c>
      <c r="T40">
        <v>2</v>
      </c>
      <c r="U40">
        <v>1</v>
      </c>
      <c r="V40">
        <v>6</v>
      </c>
      <c r="W40">
        <v>545</v>
      </c>
      <c r="X40">
        <v>271</v>
      </c>
      <c r="Y40">
        <v>14</v>
      </c>
      <c r="Z40">
        <v>3</v>
      </c>
      <c r="AA40">
        <v>75</v>
      </c>
      <c r="AB40">
        <v>411</v>
      </c>
      <c r="AC40">
        <v>186</v>
      </c>
      <c r="AD40">
        <v>8</v>
      </c>
      <c r="AE40">
        <v>2</v>
      </c>
      <c r="AF40">
        <v>79</v>
      </c>
      <c r="AG40">
        <v>72</v>
      </c>
      <c r="AH40">
        <v>24</v>
      </c>
      <c r="AI40">
        <v>1</v>
      </c>
      <c r="AJ40">
        <v>1</v>
      </c>
      <c r="AK40">
        <v>14</v>
      </c>
      <c r="AL40">
        <v>5</v>
      </c>
      <c r="AM40">
        <v>2</v>
      </c>
      <c r="AN40">
        <v>1</v>
      </c>
      <c r="AO40">
        <v>0</v>
      </c>
      <c r="AP40">
        <v>1</v>
      </c>
      <c r="AQ40">
        <v>0</v>
      </c>
      <c r="AR40">
        <v>0</v>
      </c>
      <c r="AS40">
        <v>0</v>
      </c>
      <c r="AT40">
        <v>0</v>
      </c>
      <c r="AU40">
        <v>0</v>
      </c>
      <c r="AV40">
        <v>0</v>
      </c>
      <c r="AW40">
        <v>0</v>
      </c>
      <c r="AX40">
        <v>0</v>
      </c>
      <c r="AY40">
        <v>0</v>
      </c>
      <c r="AZ40">
        <v>0</v>
      </c>
      <c r="BA40">
        <v>0</v>
      </c>
      <c r="BB40">
        <v>0</v>
      </c>
      <c r="BC40">
        <v>0</v>
      </c>
      <c r="BD40">
        <v>0</v>
      </c>
      <c r="BE40">
        <v>0</v>
      </c>
      <c r="BF40">
        <v>0</v>
      </c>
      <c r="BG40" s="20">
        <v>0</v>
      </c>
      <c r="BH40" s="20">
        <v>0</v>
      </c>
      <c r="BI40" s="20">
        <v>31</v>
      </c>
      <c r="BJ40" s="20">
        <v>0</v>
      </c>
      <c r="BK40" s="20">
        <v>108</v>
      </c>
      <c r="BL40" s="20">
        <v>432</v>
      </c>
      <c r="BM40" s="20">
        <v>308</v>
      </c>
      <c r="BN40" s="20">
        <v>52</v>
      </c>
      <c r="BO40" s="20">
        <v>3</v>
      </c>
      <c r="BP40" s="20">
        <v>2657</v>
      </c>
      <c r="BQ40" s="20">
        <v>698</v>
      </c>
      <c r="BR40" s="20">
        <v>0</v>
      </c>
      <c r="BS40" s="20">
        <v>37</v>
      </c>
      <c r="BT40" s="20">
        <v>32</v>
      </c>
      <c r="BU40" s="20">
        <v>886</v>
      </c>
      <c r="BV40" s="20">
        <v>1543</v>
      </c>
      <c r="BW40" s="20">
        <v>0</v>
      </c>
      <c r="BX40" s="20">
        <v>0</v>
      </c>
      <c r="BY40" s="20">
        <v>0</v>
      </c>
    </row>
    <row r="41" spans="1:77" x14ac:dyDescent="0.25">
      <c r="A41" s="20" t="s">
        <v>448</v>
      </c>
      <c r="B41" s="20" t="s">
        <v>449</v>
      </c>
      <c r="C41" s="20" t="s">
        <v>526</v>
      </c>
      <c r="D41" s="1">
        <v>44641</v>
      </c>
      <c r="E41">
        <v>74</v>
      </c>
      <c r="F41">
        <v>2</v>
      </c>
      <c r="G41">
        <v>2</v>
      </c>
      <c r="H41">
        <v>1</v>
      </c>
      <c r="I41">
        <v>1</v>
      </c>
      <c r="J41">
        <v>51</v>
      </c>
      <c r="K41">
        <v>6</v>
      </c>
      <c r="L41">
        <v>9</v>
      </c>
      <c r="M41">
        <v>0</v>
      </c>
      <c r="N41">
        <v>43</v>
      </c>
      <c r="O41">
        <v>36</v>
      </c>
      <c r="P41">
        <v>1</v>
      </c>
      <c r="Q41">
        <v>0</v>
      </c>
      <c r="R41">
        <v>194</v>
      </c>
      <c r="S41">
        <v>135</v>
      </c>
      <c r="T41">
        <v>18</v>
      </c>
      <c r="U41">
        <v>11</v>
      </c>
      <c r="V41">
        <v>2</v>
      </c>
      <c r="W41">
        <v>625</v>
      </c>
      <c r="X41">
        <v>300</v>
      </c>
      <c r="Y41">
        <v>36</v>
      </c>
      <c r="Z41">
        <v>125</v>
      </c>
      <c r="AA41">
        <v>12</v>
      </c>
      <c r="AB41">
        <v>402</v>
      </c>
      <c r="AC41">
        <v>204</v>
      </c>
      <c r="AD41">
        <v>21</v>
      </c>
      <c r="AE41">
        <v>68</v>
      </c>
      <c r="AF41">
        <v>6</v>
      </c>
      <c r="AG41">
        <v>88</v>
      </c>
      <c r="AH41">
        <v>49</v>
      </c>
      <c r="AI41">
        <v>0</v>
      </c>
      <c r="AJ41">
        <v>9</v>
      </c>
      <c r="AK41">
        <v>5</v>
      </c>
      <c r="AL41">
        <v>40</v>
      </c>
      <c r="AM41">
        <v>29</v>
      </c>
      <c r="AN41">
        <v>5</v>
      </c>
      <c r="AO41">
        <v>1</v>
      </c>
      <c r="AP41">
        <v>1</v>
      </c>
      <c r="AQ41">
        <v>0</v>
      </c>
      <c r="AR41">
        <v>0</v>
      </c>
      <c r="AS41">
        <v>0</v>
      </c>
      <c r="AT41">
        <v>0</v>
      </c>
      <c r="AU41">
        <v>0</v>
      </c>
      <c r="AV41">
        <v>0</v>
      </c>
      <c r="AW41">
        <v>0</v>
      </c>
      <c r="AX41">
        <v>0</v>
      </c>
      <c r="AY41">
        <v>0</v>
      </c>
      <c r="AZ41">
        <v>0</v>
      </c>
      <c r="BA41">
        <v>1</v>
      </c>
      <c r="BB41">
        <v>2</v>
      </c>
      <c r="BC41">
        <v>0</v>
      </c>
      <c r="BD41">
        <v>0</v>
      </c>
      <c r="BE41">
        <v>0</v>
      </c>
      <c r="BF41">
        <v>0</v>
      </c>
      <c r="BG41" s="20">
        <v>2</v>
      </c>
      <c r="BH41" s="20">
        <v>1</v>
      </c>
      <c r="BI41" s="20">
        <v>59</v>
      </c>
      <c r="BJ41" s="20">
        <v>41</v>
      </c>
      <c r="BK41" s="20">
        <v>156</v>
      </c>
      <c r="BL41" s="20">
        <v>420</v>
      </c>
      <c r="BM41" s="20">
        <v>293</v>
      </c>
      <c r="BN41" s="20">
        <v>73</v>
      </c>
      <c r="BO41" s="20">
        <v>32</v>
      </c>
      <c r="BP41" s="20">
        <v>3354</v>
      </c>
      <c r="BQ41" s="20">
        <v>1355</v>
      </c>
      <c r="BR41" s="20">
        <v>1</v>
      </c>
      <c r="BS41" s="20">
        <v>81</v>
      </c>
      <c r="BT41" s="20">
        <v>882</v>
      </c>
      <c r="BU41" s="20">
        <v>239</v>
      </c>
      <c r="BV41" s="20">
        <v>2031</v>
      </c>
      <c r="BW41" s="20">
        <v>0</v>
      </c>
      <c r="BX41" s="20">
        <v>0</v>
      </c>
      <c r="BY41" s="20">
        <v>2</v>
      </c>
    </row>
    <row r="42" spans="1:77" x14ac:dyDescent="0.25">
      <c r="A42" s="20" t="s">
        <v>448</v>
      </c>
      <c r="B42" s="20" t="s">
        <v>527</v>
      </c>
      <c r="C42" s="20" t="s">
        <v>528</v>
      </c>
      <c r="D42" s="1">
        <v>44641</v>
      </c>
      <c r="E42">
        <v>69</v>
      </c>
      <c r="F42">
        <v>3</v>
      </c>
      <c r="G42">
        <v>2</v>
      </c>
      <c r="H42">
        <v>0</v>
      </c>
      <c r="I42">
        <v>0</v>
      </c>
      <c r="J42">
        <v>44</v>
      </c>
      <c r="K42">
        <v>6</v>
      </c>
      <c r="L42">
        <v>6</v>
      </c>
      <c r="M42">
        <v>1</v>
      </c>
      <c r="N42">
        <v>0</v>
      </c>
      <c r="O42">
        <v>0</v>
      </c>
      <c r="P42">
        <v>0</v>
      </c>
      <c r="Q42">
        <v>0</v>
      </c>
      <c r="R42">
        <v>234</v>
      </c>
      <c r="S42">
        <v>154</v>
      </c>
      <c r="T42">
        <v>30</v>
      </c>
      <c r="U42">
        <v>12</v>
      </c>
      <c r="V42">
        <v>1</v>
      </c>
      <c r="W42">
        <v>690</v>
      </c>
      <c r="X42">
        <v>312</v>
      </c>
      <c r="Y42">
        <v>74</v>
      </c>
      <c r="Z42">
        <v>111</v>
      </c>
      <c r="AA42">
        <v>6</v>
      </c>
      <c r="AB42">
        <v>655</v>
      </c>
      <c r="AC42">
        <v>261</v>
      </c>
      <c r="AD42">
        <v>70</v>
      </c>
      <c r="AE42">
        <v>176</v>
      </c>
      <c r="AF42">
        <v>10</v>
      </c>
      <c r="AG42">
        <v>134</v>
      </c>
      <c r="AH42">
        <v>46</v>
      </c>
      <c r="AI42">
        <v>7</v>
      </c>
      <c r="AJ42">
        <v>28</v>
      </c>
      <c r="AK42">
        <v>5</v>
      </c>
      <c r="AL42">
        <v>52</v>
      </c>
      <c r="AM42">
        <v>36</v>
      </c>
      <c r="AN42">
        <v>6</v>
      </c>
      <c r="AO42">
        <v>2</v>
      </c>
      <c r="AP42">
        <v>0</v>
      </c>
      <c r="AQ42">
        <v>0</v>
      </c>
      <c r="AR42">
        <v>1</v>
      </c>
      <c r="AS42">
        <v>0</v>
      </c>
      <c r="AT42">
        <v>0</v>
      </c>
      <c r="AU42">
        <v>0</v>
      </c>
      <c r="AV42">
        <v>0</v>
      </c>
      <c r="AW42">
        <v>0</v>
      </c>
      <c r="AX42">
        <v>0</v>
      </c>
      <c r="AY42">
        <v>0</v>
      </c>
      <c r="AZ42">
        <v>0</v>
      </c>
      <c r="BA42">
        <v>0</v>
      </c>
      <c r="BB42">
        <v>0</v>
      </c>
      <c r="BC42">
        <v>0</v>
      </c>
      <c r="BD42">
        <v>0</v>
      </c>
      <c r="BE42">
        <v>0</v>
      </c>
      <c r="BF42">
        <v>0</v>
      </c>
      <c r="BG42" s="20">
        <v>2</v>
      </c>
      <c r="BH42" s="20">
        <v>0</v>
      </c>
      <c r="BI42" s="20">
        <v>54</v>
      </c>
      <c r="BJ42" s="20">
        <v>0</v>
      </c>
      <c r="BK42" s="20">
        <v>189</v>
      </c>
      <c r="BL42" s="20">
        <v>476</v>
      </c>
      <c r="BM42" s="20">
        <v>381</v>
      </c>
      <c r="BN42" s="20">
        <v>86</v>
      </c>
      <c r="BO42" s="20">
        <v>42</v>
      </c>
      <c r="BP42" s="20">
        <v>3078</v>
      </c>
      <c r="BQ42" s="20">
        <v>992</v>
      </c>
      <c r="BR42" s="20">
        <v>0</v>
      </c>
      <c r="BS42" s="20">
        <v>113</v>
      </c>
      <c r="BT42" s="20">
        <v>958</v>
      </c>
      <c r="BU42" s="20">
        <v>195</v>
      </c>
      <c r="BV42" s="20">
        <v>1684</v>
      </c>
      <c r="BW42" s="20">
        <v>0</v>
      </c>
      <c r="BX42" s="20">
        <v>0</v>
      </c>
      <c r="BY42" s="20">
        <v>1</v>
      </c>
    </row>
    <row r="43" spans="1:77" x14ac:dyDescent="0.25">
      <c r="A43" s="20" t="s">
        <v>448</v>
      </c>
      <c r="B43" s="20" t="s">
        <v>529</v>
      </c>
      <c r="C43" s="20" t="s">
        <v>530</v>
      </c>
      <c r="D43" s="1">
        <v>44641</v>
      </c>
      <c r="E43">
        <v>87</v>
      </c>
      <c r="F43">
        <v>3</v>
      </c>
      <c r="G43">
        <v>1</v>
      </c>
      <c r="H43">
        <v>0</v>
      </c>
      <c r="I43">
        <v>0</v>
      </c>
      <c r="J43">
        <v>54</v>
      </c>
      <c r="K43">
        <v>1</v>
      </c>
      <c r="L43">
        <v>13</v>
      </c>
      <c r="M43">
        <v>0</v>
      </c>
      <c r="N43">
        <v>3</v>
      </c>
      <c r="O43">
        <v>2</v>
      </c>
      <c r="P43">
        <v>0</v>
      </c>
      <c r="Q43">
        <v>0</v>
      </c>
      <c r="R43">
        <v>169</v>
      </c>
      <c r="S43">
        <v>121</v>
      </c>
      <c r="T43">
        <v>22</v>
      </c>
      <c r="U43">
        <v>5</v>
      </c>
      <c r="V43">
        <v>0</v>
      </c>
      <c r="W43">
        <v>679</v>
      </c>
      <c r="X43">
        <v>344</v>
      </c>
      <c r="Y43">
        <v>31</v>
      </c>
      <c r="Z43">
        <v>123</v>
      </c>
      <c r="AA43">
        <v>15</v>
      </c>
      <c r="AB43">
        <v>513</v>
      </c>
      <c r="AC43">
        <v>224</v>
      </c>
      <c r="AD43">
        <v>11</v>
      </c>
      <c r="AE43">
        <v>141</v>
      </c>
      <c r="AF43">
        <v>41</v>
      </c>
      <c r="AG43">
        <v>154</v>
      </c>
      <c r="AH43">
        <v>94</v>
      </c>
      <c r="AI43">
        <v>2</v>
      </c>
      <c r="AJ43">
        <v>15</v>
      </c>
      <c r="AK43">
        <v>4</v>
      </c>
      <c r="AL43">
        <v>28</v>
      </c>
      <c r="AM43">
        <v>16</v>
      </c>
      <c r="AN43">
        <v>8</v>
      </c>
      <c r="AO43">
        <v>1</v>
      </c>
      <c r="AP43">
        <v>0</v>
      </c>
      <c r="AQ43">
        <v>0</v>
      </c>
      <c r="AR43">
        <v>0</v>
      </c>
      <c r="AS43">
        <v>0</v>
      </c>
      <c r="AT43">
        <v>0</v>
      </c>
      <c r="AU43">
        <v>0</v>
      </c>
      <c r="AV43">
        <v>0</v>
      </c>
      <c r="AW43">
        <v>0</v>
      </c>
      <c r="AX43">
        <v>0</v>
      </c>
      <c r="AY43">
        <v>0</v>
      </c>
      <c r="AZ43">
        <v>0</v>
      </c>
      <c r="BA43">
        <v>0</v>
      </c>
      <c r="BB43">
        <v>0</v>
      </c>
      <c r="BC43">
        <v>0</v>
      </c>
      <c r="BD43">
        <v>0</v>
      </c>
      <c r="BE43">
        <v>0</v>
      </c>
      <c r="BF43">
        <v>0</v>
      </c>
      <c r="BG43" s="20">
        <v>2</v>
      </c>
      <c r="BH43" s="20">
        <v>0</v>
      </c>
      <c r="BI43" s="20">
        <v>70</v>
      </c>
      <c r="BJ43" s="20">
        <v>3</v>
      </c>
      <c r="BK43" s="20">
        <v>141</v>
      </c>
      <c r="BL43" s="20">
        <v>481</v>
      </c>
      <c r="BM43" s="20">
        <v>309</v>
      </c>
      <c r="BN43" s="20">
        <v>125</v>
      </c>
      <c r="BO43" s="20">
        <v>18</v>
      </c>
      <c r="BP43" s="20">
        <v>4942</v>
      </c>
      <c r="BQ43" s="20">
        <v>2210</v>
      </c>
      <c r="BR43" s="20">
        <v>0</v>
      </c>
      <c r="BS43" s="20">
        <v>47</v>
      </c>
      <c r="BT43" s="20">
        <v>1204</v>
      </c>
      <c r="BU43" s="20">
        <v>338</v>
      </c>
      <c r="BV43" s="20">
        <v>3164</v>
      </c>
      <c r="BW43" s="20">
        <v>0</v>
      </c>
      <c r="BX43" s="20">
        <v>0</v>
      </c>
      <c r="BY43" s="20">
        <v>2</v>
      </c>
    </row>
    <row r="44" spans="1:77" x14ac:dyDescent="0.25">
      <c r="A44" s="20" t="s">
        <v>448</v>
      </c>
      <c r="B44" s="20" t="s">
        <v>529</v>
      </c>
      <c r="C44" s="20" t="s">
        <v>531</v>
      </c>
      <c r="D44" s="1">
        <v>44641</v>
      </c>
      <c r="E44">
        <v>200</v>
      </c>
      <c r="F44">
        <v>8</v>
      </c>
      <c r="G44">
        <v>7</v>
      </c>
      <c r="H44">
        <v>1</v>
      </c>
      <c r="I44">
        <v>1</v>
      </c>
      <c r="J44">
        <v>133</v>
      </c>
      <c r="K44">
        <v>23</v>
      </c>
      <c r="L44">
        <v>6</v>
      </c>
      <c r="M44">
        <v>2</v>
      </c>
      <c r="N44">
        <v>29</v>
      </c>
      <c r="O44">
        <v>28</v>
      </c>
      <c r="P44">
        <v>0</v>
      </c>
      <c r="Q44">
        <v>0</v>
      </c>
      <c r="R44">
        <v>710</v>
      </c>
      <c r="S44">
        <v>573</v>
      </c>
      <c r="T44">
        <v>67</v>
      </c>
      <c r="U44">
        <v>1</v>
      </c>
      <c r="V44">
        <v>0</v>
      </c>
      <c r="W44">
        <v>1724</v>
      </c>
      <c r="X44">
        <v>1012</v>
      </c>
      <c r="Y44">
        <v>194</v>
      </c>
      <c r="Z44">
        <v>160</v>
      </c>
      <c r="AA44">
        <v>7</v>
      </c>
      <c r="AB44">
        <v>1845</v>
      </c>
      <c r="AC44">
        <v>1273</v>
      </c>
      <c r="AD44">
        <v>210</v>
      </c>
      <c r="AE44">
        <v>119</v>
      </c>
      <c r="AF44">
        <v>3</v>
      </c>
      <c r="AG44">
        <v>314</v>
      </c>
      <c r="AH44">
        <v>182</v>
      </c>
      <c r="AI44">
        <v>21</v>
      </c>
      <c r="AJ44">
        <v>26</v>
      </c>
      <c r="AK44">
        <v>0</v>
      </c>
      <c r="AL44">
        <v>137</v>
      </c>
      <c r="AM44">
        <v>114</v>
      </c>
      <c r="AN44">
        <v>11</v>
      </c>
      <c r="AO44">
        <v>0</v>
      </c>
      <c r="AP44">
        <v>0</v>
      </c>
      <c r="AQ44">
        <v>0</v>
      </c>
      <c r="AR44">
        <v>1</v>
      </c>
      <c r="AS44">
        <v>0</v>
      </c>
      <c r="AT44">
        <v>0</v>
      </c>
      <c r="AU44">
        <v>0</v>
      </c>
      <c r="AV44">
        <v>0</v>
      </c>
      <c r="AW44">
        <v>0</v>
      </c>
      <c r="AX44">
        <v>0</v>
      </c>
      <c r="AY44">
        <v>0</v>
      </c>
      <c r="AZ44">
        <v>0</v>
      </c>
      <c r="BA44">
        <v>0</v>
      </c>
      <c r="BB44">
        <v>0</v>
      </c>
      <c r="BC44">
        <v>0</v>
      </c>
      <c r="BD44">
        <v>0</v>
      </c>
      <c r="BE44">
        <v>0</v>
      </c>
      <c r="BF44">
        <v>0</v>
      </c>
      <c r="BG44" s="20">
        <v>7</v>
      </c>
      <c r="BH44" s="20">
        <v>1</v>
      </c>
      <c r="BI44" s="20">
        <v>163</v>
      </c>
      <c r="BJ44" s="20">
        <v>29</v>
      </c>
      <c r="BK44" s="20">
        <v>627</v>
      </c>
      <c r="BL44" s="20">
        <v>1311</v>
      </c>
      <c r="BM44" s="20">
        <v>1483</v>
      </c>
      <c r="BN44" s="20">
        <v>258</v>
      </c>
      <c r="BO44" s="20">
        <v>124</v>
      </c>
      <c r="BP44" s="20">
        <v>7335</v>
      </c>
      <c r="BQ44" s="20">
        <v>3857</v>
      </c>
      <c r="BR44" s="20">
        <v>0</v>
      </c>
      <c r="BS44" s="20">
        <v>1022</v>
      </c>
      <c r="BT44" s="20">
        <v>941</v>
      </c>
      <c r="BU44" s="20">
        <v>35</v>
      </c>
      <c r="BV44" s="20">
        <v>5133</v>
      </c>
      <c r="BW44" s="20">
        <v>0</v>
      </c>
      <c r="BX44" s="20">
        <v>0</v>
      </c>
      <c r="BY44" s="20">
        <v>17</v>
      </c>
    </row>
    <row r="45" spans="1:77" x14ac:dyDescent="0.25">
      <c r="A45" s="20" t="s">
        <v>448</v>
      </c>
      <c r="B45" s="20" t="s">
        <v>532</v>
      </c>
      <c r="C45" s="20" t="s">
        <v>533</v>
      </c>
      <c r="D45" s="1">
        <v>44641</v>
      </c>
      <c r="E45">
        <v>60</v>
      </c>
      <c r="F45">
        <v>2</v>
      </c>
      <c r="G45">
        <v>1</v>
      </c>
      <c r="H45">
        <v>0</v>
      </c>
      <c r="I45">
        <v>0</v>
      </c>
      <c r="J45">
        <v>30</v>
      </c>
      <c r="K45">
        <v>5</v>
      </c>
      <c r="L45">
        <v>3</v>
      </c>
      <c r="M45">
        <v>1</v>
      </c>
      <c r="N45">
        <v>0</v>
      </c>
      <c r="O45">
        <v>0</v>
      </c>
      <c r="P45">
        <v>0</v>
      </c>
      <c r="Q45">
        <v>0</v>
      </c>
      <c r="R45">
        <v>191</v>
      </c>
      <c r="S45">
        <v>128</v>
      </c>
      <c r="T45">
        <v>10</v>
      </c>
      <c r="U45">
        <v>11</v>
      </c>
      <c r="V45">
        <v>3</v>
      </c>
      <c r="W45">
        <v>621</v>
      </c>
      <c r="X45">
        <v>315</v>
      </c>
      <c r="Y45">
        <v>61</v>
      </c>
      <c r="Z45">
        <v>66</v>
      </c>
      <c r="AA45">
        <v>8</v>
      </c>
      <c r="AB45">
        <v>408</v>
      </c>
      <c r="AC45">
        <v>205</v>
      </c>
      <c r="AD45">
        <v>37</v>
      </c>
      <c r="AE45">
        <v>40</v>
      </c>
      <c r="AF45">
        <v>8</v>
      </c>
      <c r="AG45">
        <v>65</v>
      </c>
      <c r="AH45">
        <v>19</v>
      </c>
      <c r="AI45">
        <v>7</v>
      </c>
      <c r="AJ45">
        <v>12</v>
      </c>
      <c r="AK45">
        <v>2</v>
      </c>
      <c r="AL45">
        <v>32</v>
      </c>
      <c r="AM45">
        <v>15</v>
      </c>
      <c r="AN45">
        <v>8</v>
      </c>
      <c r="AO45">
        <v>1</v>
      </c>
      <c r="AP45">
        <v>0</v>
      </c>
      <c r="AQ45">
        <v>0</v>
      </c>
      <c r="AR45">
        <v>0</v>
      </c>
      <c r="AS45">
        <v>0</v>
      </c>
      <c r="AT45">
        <v>0</v>
      </c>
      <c r="AU45">
        <v>0</v>
      </c>
      <c r="AV45">
        <v>0</v>
      </c>
      <c r="AW45">
        <v>0</v>
      </c>
      <c r="AX45">
        <v>0</v>
      </c>
      <c r="AY45">
        <v>0</v>
      </c>
      <c r="AZ45">
        <v>0</v>
      </c>
      <c r="BA45">
        <v>0</v>
      </c>
      <c r="BB45">
        <v>0</v>
      </c>
      <c r="BC45">
        <v>0</v>
      </c>
      <c r="BD45">
        <v>0</v>
      </c>
      <c r="BE45">
        <v>0</v>
      </c>
      <c r="BF45">
        <v>0</v>
      </c>
      <c r="BG45" s="20">
        <v>2</v>
      </c>
      <c r="BH45" s="20">
        <v>0</v>
      </c>
      <c r="BI45" s="20">
        <v>50</v>
      </c>
      <c r="BJ45" s="20">
        <v>0</v>
      </c>
      <c r="BK45" s="20">
        <v>159</v>
      </c>
      <c r="BL45" s="20">
        <v>459</v>
      </c>
      <c r="BM45" s="20">
        <v>306</v>
      </c>
      <c r="BN45" s="20">
        <v>39</v>
      </c>
      <c r="BO45" s="20">
        <v>21</v>
      </c>
      <c r="BP45" s="20">
        <v>2500</v>
      </c>
      <c r="BQ45" s="20">
        <v>822</v>
      </c>
      <c r="BR45" s="20">
        <v>0</v>
      </c>
      <c r="BS45" s="20">
        <v>89</v>
      </c>
      <c r="BT45" s="20">
        <v>782</v>
      </c>
      <c r="BU45" s="20">
        <v>128</v>
      </c>
      <c r="BV45" s="20">
        <v>1379</v>
      </c>
      <c r="BW45" s="20">
        <v>0</v>
      </c>
      <c r="BX45" s="20">
        <v>0</v>
      </c>
      <c r="BY45" s="20">
        <v>1</v>
      </c>
    </row>
    <row r="46" spans="1:77" x14ac:dyDescent="0.25">
      <c r="A46" s="20" t="s">
        <v>448</v>
      </c>
      <c r="B46" s="20" t="s">
        <v>529</v>
      </c>
      <c r="C46" s="20" t="s">
        <v>534</v>
      </c>
      <c r="D46" s="1">
        <v>44641</v>
      </c>
      <c r="E46">
        <v>40</v>
      </c>
      <c r="F46">
        <v>0</v>
      </c>
      <c r="G46">
        <v>0</v>
      </c>
      <c r="H46">
        <v>0</v>
      </c>
      <c r="I46">
        <v>0</v>
      </c>
      <c r="J46">
        <v>23</v>
      </c>
      <c r="K46">
        <v>1</v>
      </c>
      <c r="L46">
        <v>5</v>
      </c>
      <c r="M46">
        <v>0</v>
      </c>
      <c r="N46">
        <v>0</v>
      </c>
      <c r="O46">
        <v>0</v>
      </c>
      <c r="P46">
        <v>0</v>
      </c>
      <c r="Q46">
        <v>0</v>
      </c>
      <c r="R46">
        <v>117</v>
      </c>
      <c r="S46">
        <v>70</v>
      </c>
      <c r="T46">
        <v>5</v>
      </c>
      <c r="U46">
        <v>12</v>
      </c>
      <c r="V46">
        <v>3</v>
      </c>
      <c r="W46">
        <v>534</v>
      </c>
      <c r="X46">
        <v>291</v>
      </c>
      <c r="Y46">
        <v>12</v>
      </c>
      <c r="Z46">
        <v>86</v>
      </c>
      <c r="AA46">
        <v>10</v>
      </c>
      <c r="AB46">
        <v>383</v>
      </c>
      <c r="AC46">
        <v>166</v>
      </c>
      <c r="AD46">
        <v>2</v>
      </c>
      <c r="AE46">
        <v>68</v>
      </c>
      <c r="AF46">
        <v>66</v>
      </c>
      <c r="AG46">
        <v>95</v>
      </c>
      <c r="AH46">
        <v>47</v>
      </c>
      <c r="AI46">
        <v>0</v>
      </c>
      <c r="AJ46">
        <v>12</v>
      </c>
      <c r="AK46">
        <v>6</v>
      </c>
      <c r="AL46">
        <v>18</v>
      </c>
      <c r="AM46">
        <v>12</v>
      </c>
      <c r="AN46">
        <v>0</v>
      </c>
      <c r="AO46">
        <v>0</v>
      </c>
      <c r="AP46">
        <v>2</v>
      </c>
      <c r="AQ46">
        <v>0</v>
      </c>
      <c r="AR46">
        <v>0</v>
      </c>
      <c r="AS46">
        <v>0</v>
      </c>
      <c r="AT46">
        <v>0</v>
      </c>
      <c r="AU46">
        <v>0</v>
      </c>
      <c r="AV46">
        <v>0</v>
      </c>
      <c r="AW46">
        <v>0</v>
      </c>
      <c r="AX46">
        <v>0</v>
      </c>
      <c r="AY46">
        <v>0</v>
      </c>
      <c r="AZ46">
        <v>0</v>
      </c>
      <c r="BA46">
        <v>0</v>
      </c>
      <c r="BB46">
        <v>0</v>
      </c>
      <c r="BC46">
        <v>0</v>
      </c>
      <c r="BD46">
        <v>0</v>
      </c>
      <c r="BE46">
        <v>0</v>
      </c>
      <c r="BF46">
        <v>0</v>
      </c>
      <c r="BG46" s="20">
        <v>0</v>
      </c>
      <c r="BH46" s="20">
        <v>0</v>
      </c>
      <c r="BI46" s="20">
        <v>34</v>
      </c>
      <c r="BJ46" s="20">
        <v>0</v>
      </c>
      <c r="BK46" s="20">
        <v>96</v>
      </c>
      <c r="BL46" s="20">
        <v>406</v>
      </c>
      <c r="BM46" s="20">
        <v>236</v>
      </c>
      <c r="BN46" s="20">
        <v>73</v>
      </c>
      <c r="BO46" s="20">
        <v>16</v>
      </c>
      <c r="BP46" s="20">
        <v>3326</v>
      </c>
      <c r="BQ46" s="20">
        <v>1394</v>
      </c>
      <c r="BR46" s="20">
        <v>0</v>
      </c>
      <c r="BS46" s="20">
        <v>21</v>
      </c>
      <c r="BT46" s="20">
        <v>274</v>
      </c>
      <c r="BU46" s="20">
        <v>755</v>
      </c>
      <c r="BV46" s="20">
        <v>2155</v>
      </c>
      <c r="BW46" s="20">
        <v>0</v>
      </c>
      <c r="BX46" s="20">
        <v>0</v>
      </c>
      <c r="BY46" s="20">
        <v>4</v>
      </c>
    </row>
    <row r="47" spans="1:77" x14ac:dyDescent="0.25">
      <c r="A47" s="20" t="s">
        <v>448</v>
      </c>
      <c r="B47" s="20" t="s">
        <v>449</v>
      </c>
      <c r="C47" s="20" t="s">
        <v>450</v>
      </c>
      <c r="D47" s="1">
        <v>44641</v>
      </c>
      <c r="E47">
        <v>104</v>
      </c>
      <c r="F47">
        <v>3</v>
      </c>
      <c r="G47">
        <v>3</v>
      </c>
      <c r="H47">
        <v>0</v>
      </c>
      <c r="I47">
        <v>0</v>
      </c>
      <c r="J47">
        <v>62</v>
      </c>
      <c r="K47">
        <v>4</v>
      </c>
      <c r="L47">
        <v>15</v>
      </c>
      <c r="M47">
        <v>1</v>
      </c>
      <c r="N47">
        <v>0</v>
      </c>
      <c r="O47">
        <v>0</v>
      </c>
      <c r="P47">
        <v>0</v>
      </c>
      <c r="Q47">
        <v>0</v>
      </c>
      <c r="R47">
        <v>360</v>
      </c>
      <c r="S47">
        <v>278</v>
      </c>
      <c r="T47">
        <v>12</v>
      </c>
      <c r="U47">
        <v>30</v>
      </c>
      <c r="V47">
        <v>4</v>
      </c>
      <c r="W47">
        <v>990</v>
      </c>
      <c r="X47">
        <v>534</v>
      </c>
      <c r="Y47">
        <v>34</v>
      </c>
      <c r="Z47">
        <v>154</v>
      </c>
      <c r="AA47">
        <v>14</v>
      </c>
      <c r="AB47">
        <v>919</v>
      </c>
      <c r="AC47">
        <v>503</v>
      </c>
      <c r="AD47">
        <v>9</v>
      </c>
      <c r="AE47">
        <v>181</v>
      </c>
      <c r="AF47">
        <v>73</v>
      </c>
      <c r="AG47">
        <v>155</v>
      </c>
      <c r="AH47">
        <v>64</v>
      </c>
      <c r="AI47">
        <v>2</v>
      </c>
      <c r="AJ47">
        <v>42</v>
      </c>
      <c r="AK47">
        <v>4</v>
      </c>
      <c r="AL47">
        <v>51</v>
      </c>
      <c r="AM47">
        <v>35</v>
      </c>
      <c r="AN47">
        <v>4</v>
      </c>
      <c r="AO47">
        <v>4</v>
      </c>
      <c r="AP47">
        <v>0</v>
      </c>
      <c r="AQ47">
        <v>0</v>
      </c>
      <c r="AR47">
        <v>0</v>
      </c>
      <c r="AS47">
        <v>0</v>
      </c>
      <c r="AT47">
        <v>0</v>
      </c>
      <c r="AU47">
        <v>0</v>
      </c>
      <c r="AV47">
        <v>0</v>
      </c>
      <c r="AW47">
        <v>0</v>
      </c>
      <c r="AX47">
        <v>0</v>
      </c>
      <c r="AY47">
        <v>0</v>
      </c>
      <c r="AZ47">
        <v>0</v>
      </c>
      <c r="BA47">
        <v>0</v>
      </c>
      <c r="BB47">
        <v>0</v>
      </c>
      <c r="BC47">
        <v>0</v>
      </c>
      <c r="BD47">
        <v>0</v>
      </c>
      <c r="BE47">
        <v>0</v>
      </c>
      <c r="BF47">
        <v>0</v>
      </c>
      <c r="BG47" s="20">
        <v>3</v>
      </c>
      <c r="BH47" s="20">
        <v>0</v>
      </c>
      <c r="BI47" s="20">
        <v>81</v>
      </c>
      <c r="BJ47" s="20">
        <v>0</v>
      </c>
      <c r="BK47" s="20">
        <v>309</v>
      </c>
      <c r="BL47" s="20">
        <v>747</v>
      </c>
      <c r="BM47" s="20">
        <v>637</v>
      </c>
      <c r="BN47" s="20">
        <v>101</v>
      </c>
      <c r="BO47" s="20">
        <v>41</v>
      </c>
      <c r="BP47" s="20">
        <v>5192</v>
      </c>
      <c r="BQ47" s="20">
        <v>1939</v>
      </c>
      <c r="BR47" s="20">
        <v>0</v>
      </c>
      <c r="BS47" s="20">
        <v>24</v>
      </c>
      <c r="BT47" s="20">
        <v>1632</v>
      </c>
      <c r="BU47" s="20">
        <v>316</v>
      </c>
      <c r="BV47" s="20">
        <v>3000</v>
      </c>
      <c r="BW47" s="20">
        <v>1</v>
      </c>
      <c r="BX47" s="20">
        <v>0</v>
      </c>
      <c r="BY47" s="20">
        <v>9</v>
      </c>
    </row>
    <row r="48" spans="1:77" x14ac:dyDescent="0.25">
      <c r="A48" s="20" t="s">
        <v>448</v>
      </c>
      <c r="B48" s="20" t="s">
        <v>738</v>
      </c>
      <c r="C48" s="20" t="s">
        <v>739</v>
      </c>
      <c r="D48" s="1">
        <v>44641</v>
      </c>
      <c r="E48">
        <v>58</v>
      </c>
      <c r="F48">
        <v>2</v>
      </c>
      <c r="G48">
        <v>1</v>
      </c>
      <c r="H48">
        <v>0</v>
      </c>
      <c r="I48">
        <v>0</v>
      </c>
      <c r="J48">
        <v>26</v>
      </c>
      <c r="K48">
        <v>9</v>
      </c>
      <c r="L48">
        <v>7</v>
      </c>
      <c r="M48">
        <v>1</v>
      </c>
      <c r="N48">
        <v>8</v>
      </c>
      <c r="O48">
        <v>4</v>
      </c>
      <c r="P48">
        <v>0</v>
      </c>
      <c r="Q48">
        <v>0</v>
      </c>
      <c r="R48">
        <v>166</v>
      </c>
      <c r="S48">
        <v>99</v>
      </c>
      <c r="T48">
        <v>20</v>
      </c>
      <c r="U48">
        <v>13</v>
      </c>
      <c r="V48">
        <v>1</v>
      </c>
      <c r="W48">
        <v>741</v>
      </c>
      <c r="X48">
        <v>250</v>
      </c>
      <c r="Y48">
        <v>108</v>
      </c>
      <c r="Z48">
        <v>138</v>
      </c>
      <c r="AA48">
        <v>16</v>
      </c>
      <c r="AB48">
        <v>462</v>
      </c>
      <c r="AC48">
        <v>186</v>
      </c>
      <c r="AD48">
        <v>15</v>
      </c>
      <c r="AE48">
        <v>104</v>
      </c>
      <c r="AF48">
        <v>5</v>
      </c>
      <c r="AG48">
        <v>88</v>
      </c>
      <c r="AH48">
        <v>29</v>
      </c>
      <c r="AI48">
        <v>2</v>
      </c>
      <c r="AJ48">
        <v>26</v>
      </c>
      <c r="AK48">
        <v>3</v>
      </c>
      <c r="AL48">
        <v>28</v>
      </c>
      <c r="AM48">
        <v>19</v>
      </c>
      <c r="AN48">
        <v>4</v>
      </c>
      <c r="AO48">
        <v>0</v>
      </c>
      <c r="AP48">
        <v>0</v>
      </c>
      <c r="AQ48">
        <v>0</v>
      </c>
      <c r="AR48">
        <v>1</v>
      </c>
      <c r="AS48">
        <v>0</v>
      </c>
      <c r="AT48">
        <v>0</v>
      </c>
      <c r="AU48">
        <v>0</v>
      </c>
      <c r="AV48">
        <v>0</v>
      </c>
      <c r="AW48">
        <v>0</v>
      </c>
      <c r="AX48">
        <v>0</v>
      </c>
      <c r="AY48">
        <v>0</v>
      </c>
      <c r="AZ48">
        <v>0</v>
      </c>
      <c r="BA48">
        <v>1</v>
      </c>
      <c r="BB48">
        <v>0</v>
      </c>
      <c r="BC48">
        <v>0</v>
      </c>
      <c r="BD48">
        <v>0</v>
      </c>
      <c r="BE48">
        <v>0</v>
      </c>
      <c r="BF48">
        <v>0</v>
      </c>
      <c r="BG48" s="20">
        <v>1</v>
      </c>
      <c r="BH48" s="20">
        <v>0</v>
      </c>
      <c r="BI48" s="20">
        <v>40</v>
      </c>
      <c r="BJ48" s="20">
        <v>7</v>
      </c>
      <c r="BK48" s="20">
        <v>130</v>
      </c>
      <c r="BL48" s="20">
        <v>451</v>
      </c>
      <c r="BM48" s="20">
        <v>326</v>
      </c>
      <c r="BN48" s="20">
        <v>50</v>
      </c>
      <c r="BO48" s="20">
        <v>24</v>
      </c>
      <c r="BP48" s="20">
        <v>3125</v>
      </c>
      <c r="BQ48" s="20">
        <v>695</v>
      </c>
      <c r="BR48" s="20">
        <v>0</v>
      </c>
      <c r="BS48" s="20">
        <v>167</v>
      </c>
      <c r="BT48" s="20">
        <v>1289</v>
      </c>
      <c r="BU48" s="20">
        <v>123</v>
      </c>
      <c r="BV48" s="20">
        <v>1429</v>
      </c>
      <c r="BW48" s="20">
        <v>0</v>
      </c>
      <c r="BX48" s="20">
        <v>0</v>
      </c>
      <c r="BY48" s="20">
        <v>1</v>
      </c>
    </row>
    <row r="49" spans="1:77" x14ac:dyDescent="0.25">
      <c r="A49" s="20" t="s">
        <v>448</v>
      </c>
      <c r="B49" s="20" t="s">
        <v>740</v>
      </c>
      <c r="C49" s="20" t="s">
        <v>741</v>
      </c>
      <c r="D49" s="1">
        <v>44641</v>
      </c>
      <c r="E49">
        <v>76</v>
      </c>
      <c r="F49">
        <v>1</v>
      </c>
      <c r="G49">
        <v>1</v>
      </c>
      <c r="H49">
        <v>0</v>
      </c>
      <c r="I49">
        <v>0</v>
      </c>
      <c r="J49">
        <v>22</v>
      </c>
      <c r="K49">
        <v>32</v>
      </c>
      <c r="L49">
        <v>0</v>
      </c>
      <c r="M49">
        <v>1</v>
      </c>
      <c r="N49">
        <v>11</v>
      </c>
      <c r="O49">
        <v>8</v>
      </c>
      <c r="P49">
        <v>2</v>
      </c>
      <c r="Q49">
        <v>0</v>
      </c>
      <c r="R49">
        <v>189</v>
      </c>
      <c r="S49">
        <v>121</v>
      </c>
      <c r="T49">
        <v>19</v>
      </c>
      <c r="U49">
        <v>0</v>
      </c>
      <c r="V49">
        <v>1</v>
      </c>
      <c r="W49">
        <v>739</v>
      </c>
      <c r="X49">
        <v>161</v>
      </c>
      <c r="Y49">
        <v>230</v>
      </c>
      <c r="Z49">
        <v>70</v>
      </c>
      <c r="AA49">
        <v>32</v>
      </c>
      <c r="AB49">
        <v>435</v>
      </c>
      <c r="AC49">
        <v>150</v>
      </c>
      <c r="AD49">
        <v>136</v>
      </c>
      <c r="AE49">
        <v>23</v>
      </c>
      <c r="AF49">
        <v>0</v>
      </c>
      <c r="AG49">
        <v>41</v>
      </c>
      <c r="AH49">
        <v>11</v>
      </c>
      <c r="AI49">
        <v>5</v>
      </c>
      <c r="AJ49">
        <v>6</v>
      </c>
      <c r="AK49">
        <v>0</v>
      </c>
      <c r="AL49">
        <v>20</v>
      </c>
      <c r="AM49">
        <v>10</v>
      </c>
      <c r="AN49">
        <v>4</v>
      </c>
      <c r="AO49">
        <v>0</v>
      </c>
      <c r="AP49">
        <v>0</v>
      </c>
      <c r="AQ49">
        <v>0</v>
      </c>
      <c r="AR49">
        <v>0</v>
      </c>
      <c r="AS49">
        <v>0</v>
      </c>
      <c r="AT49">
        <v>0</v>
      </c>
      <c r="AU49">
        <v>0</v>
      </c>
      <c r="AV49">
        <v>0</v>
      </c>
      <c r="AW49">
        <v>0</v>
      </c>
      <c r="AX49">
        <v>0</v>
      </c>
      <c r="AY49">
        <v>0</v>
      </c>
      <c r="AZ49">
        <v>0</v>
      </c>
      <c r="BA49">
        <v>1</v>
      </c>
      <c r="BB49">
        <v>0</v>
      </c>
      <c r="BC49">
        <v>0</v>
      </c>
      <c r="BD49">
        <v>0</v>
      </c>
      <c r="BE49">
        <v>0</v>
      </c>
      <c r="BF49">
        <v>0</v>
      </c>
      <c r="BG49" s="20">
        <v>1</v>
      </c>
      <c r="BH49" s="20">
        <v>0</v>
      </c>
      <c r="BI49" s="20">
        <v>42</v>
      </c>
      <c r="BJ49" s="20">
        <v>8</v>
      </c>
      <c r="BK49" s="20">
        <v>163</v>
      </c>
      <c r="BL49" s="20">
        <v>360</v>
      </c>
      <c r="BM49" s="20">
        <v>268</v>
      </c>
      <c r="BN49" s="20">
        <v>29</v>
      </c>
      <c r="BO49" s="20">
        <v>15</v>
      </c>
      <c r="BP49" s="20">
        <v>3323</v>
      </c>
      <c r="BQ49" s="20">
        <v>368</v>
      </c>
      <c r="BR49" s="20">
        <v>0</v>
      </c>
      <c r="BS49" s="20">
        <v>511</v>
      </c>
      <c r="BT49" s="20">
        <v>956</v>
      </c>
      <c r="BU49" s="20">
        <v>663</v>
      </c>
      <c r="BV49" s="20">
        <v>1065</v>
      </c>
      <c r="BW49" s="20">
        <v>0</v>
      </c>
      <c r="BX49" s="20">
        <v>0</v>
      </c>
      <c r="BY49" s="20">
        <v>0</v>
      </c>
    </row>
    <row r="50" spans="1:77" x14ac:dyDescent="0.25">
      <c r="A50" s="20" t="s">
        <v>448</v>
      </c>
      <c r="B50" s="20" t="s">
        <v>532</v>
      </c>
      <c r="C50" s="20" t="s">
        <v>717</v>
      </c>
      <c r="D50" s="1">
        <v>44641</v>
      </c>
      <c r="E50">
        <v>71</v>
      </c>
      <c r="F50">
        <v>1</v>
      </c>
      <c r="G50">
        <v>0</v>
      </c>
      <c r="H50">
        <v>0</v>
      </c>
      <c r="I50">
        <v>0</v>
      </c>
      <c r="J50">
        <v>39</v>
      </c>
      <c r="K50">
        <v>2</v>
      </c>
      <c r="L50">
        <v>11</v>
      </c>
      <c r="M50">
        <v>0</v>
      </c>
      <c r="N50">
        <v>0</v>
      </c>
      <c r="O50">
        <v>0</v>
      </c>
      <c r="P50">
        <v>0</v>
      </c>
      <c r="Q50">
        <v>0</v>
      </c>
      <c r="R50">
        <v>260</v>
      </c>
      <c r="S50">
        <v>185</v>
      </c>
      <c r="T50">
        <v>8</v>
      </c>
      <c r="U50">
        <v>31</v>
      </c>
      <c r="V50">
        <v>0</v>
      </c>
      <c r="W50">
        <v>0</v>
      </c>
      <c r="X50">
        <v>0</v>
      </c>
      <c r="Y50">
        <v>0</v>
      </c>
      <c r="Z50">
        <v>0</v>
      </c>
      <c r="AA50">
        <v>0</v>
      </c>
      <c r="AB50">
        <v>1121</v>
      </c>
      <c r="AC50">
        <v>569</v>
      </c>
      <c r="AD50">
        <v>9</v>
      </c>
      <c r="AE50">
        <v>321</v>
      </c>
      <c r="AF50">
        <v>1</v>
      </c>
      <c r="AG50">
        <v>236</v>
      </c>
      <c r="AH50">
        <v>99</v>
      </c>
      <c r="AI50">
        <v>7</v>
      </c>
      <c r="AJ50">
        <v>66</v>
      </c>
      <c r="AK50">
        <v>2</v>
      </c>
      <c r="AL50">
        <v>47</v>
      </c>
      <c r="AM50">
        <v>24</v>
      </c>
      <c r="AN50">
        <v>2</v>
      </c>
      <c r="AO50">
        <v>4</v>
      </c>
      <c r="AP50">
        <v>0</v>
      </c>
      <c r="AQ50">
        <v>0</v>
      </c>
      <c r="AR50">
        <v>0</v>
      </c>
      <c r="AS50">
        <v>0</v>
      </c>
      <c r="AT50">
        <v>0</v>
      </c>
      <c r="AU50">
        <v>0</v>
      </c>
      <c r="AV50">
        <v>0</v>
      </c>
      <c r="AW50">
        <v>0</v>
      </c>
      <c r="AX50">
        <v>0</v>
      </c>
      <c r="AY50">
        <v>0</v>
      </c>
      <c r="AZ50">
        <v>0</v>
      </c>
      <c r="BA50">
        <v>0</v>
      </c>
      <c r="BB50">
        <v>0</v>
      </c>
      <c r="BC50">
        <v>0</v>
      </c>
      <c r="BD50">
        <v>0</v>
      </c>
      <c r="BE50">
        <v>0</v>
      </c>
      <c r="BF50">
        <v>0</v>
      </c>
      <c r="BG50" s="20">
        <v>0</v>
      </c>
      <c r="BH50" s="20">
        <v>0</v>
      </c>
      <c r="BI50" s="20">
        <v>53</v>
      </c>
      <c r="BJ50" s="20">
        <v>0</v>
      </c>
      <c r="BK50" s="20">
        <v>215</v>
      </c>
      <c r="BL50" s="20">
        <v>0</v>
      </c>
      <c r="BM50" s="20">
        <v>766</v>
      </c>
      <c r="BN50" s="20">
        <v>149</v>
      </c>
      <c r="BO50" s="20">
        <v>41</v>
      </c>
      <c r="BP50" s="20">
        <v>5073</v>
      </c>
      <c r="BQ50" s="20">
        <v>1945</v>
      </c>
      <c r="BR50" s="20">
        <v>0</v>
      </c>
      <c r="BS50" s="20">
        <v>48</v>
      </c>
      <c r="BT50" s="20">
        <v>1783</v>
      </c>
      <c r="BU50" s="20">
        <v>48</v>
      </c>
      <c r="BV50" s="20">
        <v>3008</v>
      </c>
      <c r="BW50" s="20">
        <v>3</v>
      </c>
      <c r="BX50" s="20">
        <v>0</v>
      </c>
      <c r="BY50" s="20">
        <v>0</v>
      </c>
    </row>
    <row r="51" spans="1:77" x14ac:dyDescent="0.25">
      <c r="A51" s="20" t="s">
        <v>448</v>
      </c>
      <c r="B51" s="20" t="s">
        <v>535</v>
      </c>
      <c r="C51" s="20" t="s">
        <v>536</v>
      </c>
      <c r="D51" s="1">
        <v>44641</v>
      </c>
      <c r="E51">
        <v>189</v>
      </c>
      <c r="F51">
        <v>3</v>
      </c>
      <c r="G51">
        <v>2</v>
      </c>
      <c r="H51">
        <v>0</v>
      </c>
      <c r="I51">
        <v>0</v>
      </c>
      <c r="J51">
        <v>131</v>
      </c>
      <c r="K51">
        <v>7</v>
      </c>
      <c r="L51">
        <v>16</v>
      </c>
      <c r="M51">
        <v>2</v>
      </c>
      <c r="N51">
        <v>2</v>
      </c>
      <c r="O51">
        <v>1</v>
      </c>
      <c r="P51">
        <v>0</v>
      </c>
      <c r="Q51">
        <v>0</v>
      </c>
      <c r="R51">
        <v>285</v>
      </c>
      <c r="S51">
        <v>208</v>
      </c>
      <c r="T51">
        <v>10</v>
      </c>
      <c r="U51">
        <v>31</v>
      </c>
      <c r="V51">
        <v>3</v>
      </c>
      <c r="W51">
        <v>1131</v>
      </c>
      <c r="X51">
        <v>672</v>
      </c>
      <c r="Y51">
        <v>31</v>
      </c>
      <c r="Z51">
        <v>192</v>
      </c>
      <c r="AA51">
        <v>27</v>
      </c>
      <c r="AB51">
        <v>802</v>
      </c>
      <c r="AC51">
        <v>456</v>
      </c>
      <c r="AD51">
        <v>22</v>
      </c>
      <c r="AE51">
        <v>152</v>
      </c>
      <c r="AF51">
        <v>27</v>
      </c>
      <c r="AG51">
        <v>331</v>
      </c>
      <c r="AH51">
        <v>190</v>
      </c>
      <c r="AI51">
        <v>7</v>
      </c>
      <c r="AJ51">
        <v>45</v>
      </c>
      <c r="AK51">
        <v>9</v>
      </c>
      <c r="AL51">
        <v>31</v>
      </c>
      <c r="AM51">
        <v>19</v>
      </c>
      <c r="AN51">
        <v>1</v>
      </c>
      <c r="AO51">
        <v>3</v>
      </c>
      <c r="AP51">
        <v>0</v>
      </c>
      <c r="AQ51">
        <v>0</v>
      </c>
      <c r="AR51">
        <v>1</v>
      </c>
      <c r="AS51">
        <v>0</v>
      </c>
      <c r="AT51">
        <v>0</v>
      </c>
      <c r="AU51">
        <v>0</v>
      </c>
      <c r="AV51">
        <v>0</v>
      </c>
      <c r="AW51">
        <v>0</v>
      </c>
      <c r="AX51">
        <v>0</v>
      </c>
      <c r="AY51">
        <v>0</v>
      </c>
      <c r="AZ51">
        <v>0</v>
      </c>
      <c r="BA51">
        <v>0</v>
      </c>
      <c r="BB51">
        <v>0</v>
      </c>
      <c r="BC51">
        <v>0</v>
      </c>
      <c r="BD51">
        <v>0</v>
      </c>
      <c r="BE51">
        <v>0</v>
      </c>
      <c r="BF51">
        <v>0</v>
      </c>
      <c r="BG51" s="20">
        <v>2</v>
      </c>
      <c r="BH51" s="20">
        <v>0</v>
      </c>
      <c r="BI51" s="20">
        <v>157</v>
      </c>
      <c r="BJ51" s="20">
        <v>2</v>
      </c>
      <c r="BK51" s="20">
        <v>236</v>
      </c>
      <c r="BL51" s="20">
        <v>850</v>
      </c>
      <c r="BM51" s="20">
        <v>580</v>
      </c>
      <c r="BN51" s="20">
        <v>265</v>
      </c>
      <c r="BO51" s="20">
        <v>25</v>
      </c>
      <c r="BP51" s="20">
        <v>8726</v>
      </c>
      <c r="BQ51" s="20">
        <v>3909</v>
      </c>
      <c r="BR51" s="20">
        <v>0</v>
      </c>
      <c r="BS51" s="20">
        <v>50</v>
      </c>
      <c r="BT51" s="20">
        <v>2179</v>
      </c>
      <c r="BU51" s="20">
        <v>814</v>
      </c>
      <c r="BV51" s="20">
        <v>5406</v>
      </c>
      <c r="BW51" s="20">
        <v>0</v>
      </c>
      <c r="BX51" s="20">
        <v>0</v>
      </c>
      <c r="BY51" s="20">
        <v>13</v>
      </c>
    </row>
    <row r="52" spans="1:77" x14ac:dyDescent="0.25">
      <c r="A52" s="20" t="s">
        <v>448</v>
      </c>
      <c r="B52" s="20" t="s">
        <v>738</v>
      </c>
      <c r="C52" s="20" t="s">
        <v>742</v>
      </c>
      <c r="D52" s="1">
        <v>44641</v>
      </c>
      <c r="E52">
        <v>42</v>
      </c>
      <c r="F52">
        <v>1</v>
      </c>
      <c r="G52">
        <v>1</v>
      </c>
      <c r="H52">
        <v>0</v>
      </c>
      <c r="I52">
        <v>0</v>
      </c>
      <c r="J52">
        <v>28</v>
      </c>
      <c r="K52">
        <v>7</v>
      </c>
      <c r="L52">
        <v>1</v>
      </c>
      <c r="M52">
        <v>1</v>
      </c>
      <c r="N52">
        <v>1</v>
      </c>
      <c r="O52">
        <v>1</v>
      </c>
      <c r="P52">
        <v>0</v>
      </c>
      <c r="Q52">
        <v>0</v>
      </c>
      <c r="R52">
        <v>141</v>
      </c>
      <c r="S52">
        <v>101</v>
      </c>
      <c r="T52">
        <v>19</v>
      </c>
      <c r="U52">
        <v>1</v>
      </c>
      <c r="V52">
        <v>2</v>
      </c>
      <c r="W52">
        <v>396</v>
      </c>
      <c r="X52">
        <v>205</v>
      </c>
      <c r="Y52">
        <v>81</v>
      </c>
      <c r="Z52">
        <v>22</v>
      </c>
      <c r="AA52">
        <v>2</v>
      </c>
      <c r="AB52">
        <v>443</v>
      </c>
      <c r="AC52">
        <v>279</v>
      </c>
      <c r="AD52">
        <v>71</v>
      </c>
      <c r="AE52">
        <v>16</v>
      </c>
      <c r="AF52">
        <v>2</v>
      </c>
      <c r="AG52">
        <v>64</v>
      </c>
      <c r="AH52">
        <v>25</v>
      </c>
      <c r="AI52">
        <v>3</v>
      </c>
      <c r="AJ52">
        <v>10</v>
      </c>
      <c r="AK52">
        <v>1</v>
      </c>
      <c r="AL52">
        <v>28</v>
      </c>
      <c r="AM52">
        <v>20</v>
      </c>
      <c r="AN52">
        <v>3</v>
      </c>
      <c r="AO52">
        <v>0</v>
      </c>
      <c r="AP52">
        <v>0</v>
      </c>
      <c r="AQ52">
        <v>0</v>
      </c>
      <c r="AR52">
        <v>0</v>
      </c>
      <c r="AS52">
        <v>0</v>
      </c>
      <c r="AT52">
        <v>0</v>
      </c>
      <c r="AU52">
        <v>0</v>
      </c>
      <c r="AV52">
        <v>0</v>
      </c>
      <c r="AW52">
        <v>0</v>
      </c>
      <c r="AX52">
        <v>0</v>
      </c>
      <c r="AY52">
        <v>0</v>
      </c>
      <c r="AZ52">
        <v>0</v>
      </c>
      <c r="BA52">
        <v>0</v>
      </c>
      <c r="BB52">
        <v>0</v>
      </c>
      <c r="BC52">
        <v>0</v>
      </c>
      <c r="BD52">
        <v>0</v>
      </c>
      <c r="BE52">
        <v>0</v>
      </c>
      <c r="BF52">
        <v>0</v>
      </c>
      <c r="BG52" s="20">
        <v>1</v>
      </c>
      <c r="BH52" s="20">
        <v>0</v>
      </c>
      <c r="BI52" s="20">
        <v>32</v>
      </c>
      <c r="BJ52" s="20">
        <v>1</v>
      </c>
      <c r="BK52" s="20">
        <v>116</v>
      </c>
      <c r="BL52" s="20">
        <v>277</v>
      </c>
      <c r="BM52" s="20">
        <v>343</v>
      </c>
      <c r="BN52" s="20">
        <v>48</v>
      </c>
      <c r="BO52" s="20">
        <v>24</v>
      </c>
      <c r="BP52" s="20">
        <v>1729</v>
      </c>
      <c r="BQ52" s="20">
        <v>711</v>
      </c>
      <c r="BR52" s="20">
        <v>0</v>
      </c>
      <c r="BS52" s="20">
        <v>259</v>
      </c>
      <c r="BT52" s="20">
        <v>323</v>
      </c>
      <c r="BU52" s="20">
        <v>35</v>
      </c>
      <c r="BV52" s="20">
        <v>1043</v>
      </c>
      <c r="BW52" s="20">
        <v>0</v>
      </c>
      <c r="BX52" s="20">
        <v>0</v>
      </c>
      <c r="BY52" s="20">
        <v>0</v>
      </c>
    </row>
    <row r="53" spans="1:77" x14ac:dyDescent="0.25">
      <c r="A53" s="20" t="s">
        <v>448</v>
      </c>
      <c r="B53" s="20" t="s">
        <v>537</v>
      </c>
      <c r="C53" s="20" t="s">
        <v>538</v>
      </c>
      <c r="D53" s="1">
        <v>44641</v>
      </c>
      <c r="E53">
        <v>152</v>
      </c>
      <c r="F53">
        <v>1</v>
      </c>
      <c r="G53">
        <v>1</v>
      </c>
      <c r="H53">
        <v>0</v>
      </c>
      <c r="I53">
        <v>0</v>
      </c>
      <c r="J53">
        <v>93</v>
      </c>
      <c r="K53">
        <v>7</v>
      </c>
      <c r="L53">
        <v>18</v>
      </c>
      <c r="M53">
        <v>7</v>
      </c>
      <c r="N53">
        <v>4</v>
      </c>
      <c r="O53">
        <v>4</v>
      </c>
      <c r="P53">
        <v>0</v>
      </c>
      <c r="Q53">
        <v>0</v>
      </c>
      <c r="R53">
        <v>255</v>
      </c>
      <c r="S53">
        <v>200</v>
      </c>
      <c r="T53">
        <v>7</v>
      </c>
      <c r="U53">
        <v>15</v>
      </c>
      <c r="V53">
        <v>4</v>
      </c>
      <c r="W53">
        <v>1089</v>
      </c>
      <c r="X53">
        <v>569</v>
      </c>
      <c r="Y53">
        <v>48</v>
      </c>
      <c r="Z53">
        <v>182</v>
      </c>
      <c r="AA53">
        <v>51</v>
      </c>
      <c r="AB53">
        <v>813</v>
      </c>
      <c r="AC53">
        <v>426</v>
      </c>
      <c r="AD53">
        <v>21</v>
      </c>
      <c r="AE53">
        <v>134</v>
      </c>
      <c r="AF53">
        <v>80</v>
      </c>
      <c r="AG53">
        <v>147</v>
      </c>
      <c r="AH53">
        <v>64</v>
      </c>
      <c r="AI53">
        <v>0</v>
      </c>
      <c r="AJ53">
        <v>35</v>
      </c>
      <c r="AK53">
        <v>9</v>
      </c>
      <c r="AL53">
        <v>34</v>
      </c>
      <c r="AM53">
        <v>24</v>
      </c>
      <c r="AN53">
        <v>5</v>
      </c>
      <c r="AO53">
        <v>0</v>
      </c>
      <c r="AP53">
        <v>0</v>
      </c>
      <c r="AQ53">
        <v>0</v>
      </c>
      <c r="AR53">
        <v>0</v>
      </c>
      <c r="AS53">
        <v>0</v>
      </c>
      <c r="AT53">
        <v>0</v>
      </c>
      <c r="AU53">
        <v>0</v>
      </c>
      <c r="AV53">
        <v>0</v>
      </c>
      <c r="AW53">
        <v>0</v>
      </c>
      <c r="AX53">
        <v>0</v>
      </c>
      <c r="AY53">
        <v>0</v>
      </c>
      <c r="AZ53">
        <v>0</v>
      </c>
      <c r="BA53">
        <v>0</v>
      </c>
      <c r="BB53">
        <v>0</v>
      </c>
      <c r="BC53">
        <v>0</v>
      </c>
      <c r="BD53">
        <v>0</v>
      </c>
      <c r="BE53">
        <v>0</v>
      </c>
      <c r="BF53">
        <v>0</v>
      </c>
      <c r="BG53" s="20">
        <v>1</v>
      </c>
      <c r="BH53" s="20">
        <v>0</v>
      </c>
      <c r="BI53" s="20">
        <v>117</v>
      </c>
      <c r="BJ53" s="20">
        <v>4</v>
      </c>
      <c r="BK53" s="20">
        <v>225</v>
      </c>
      <c r="BL53" s="20">
        <v>755</v>
      </c>
      <c r="BM53" s="20">
        <v>551</v>
      </c>
      <c r="BN53" s="20">
        <v>99</v>
      </c>
      <c r="BO53" s="20">
        <v>29</v>
      </c>
      <c r="BP53" s="20">
        <v>4559</v>
      </c>
      <c r="BQ53" s="20">
        <v>1735</v>
      </c>
      <c r="BR53" s="20">
        <v>0</v>
      </c>
      <c r="BS53" s="20">
        <v>36</v>
      </c>
      <c r="BT53" s="20">
        <v>476</v>
      </c>
      <c r="BU53" s="20">
        <v>1159</v>
      </c>
      <c r="BV53" s="20">
        <v>2701</v>
      </c>
      <c r="BW53" s="20">
        <v>0</v>
      </c>
      <c r="BX53" s="20">
        <v>0</v>
      </c>
      <c r="BY53" s="20">
        <v>9</v>
      </c>
    </row>
    <row r="54" spans="1:77" x14ac:dyDescent="0.25">
      <c r="A54" s="20" t="s">
        <v>448</v>
      </c>
      <c r="B54" s="20" t="s">
        <v>738</v>
      </c>
      <c r="C54" s="20" t="s">
        <v>743</v>
      </c>
      <c r="D54" s="1">
        <v>44641</v>
      </c>
      <c r="E54">
        <v>69</v>
      </c>
      <c r="F54">
        <v>2</v>
      </c>
      <c r="G54">
        <v>2</v>
      </c>
      <c r="H54">
        <v>0</v>
      </c>
      <c r="I54">
        <v>0</v>
      </c>
      <c r="J54">
        <v>41</v>
      </c>
      <c r="K54">
        <v>10</v>
      </c>
      <c r="L54">
        <v>3</v>
      </c>
      <c r="M54">
        <v>1</v>
      </c>
      <c r="N54">
        <v>7</v>
      </c>
      <c r="O54">
        <v>5</v>
      </c>
      <c r="P54">
        <v>0</v>
      </c>
      <c r="Q54">
        <v>0</v>
      </c>
      <c r="R54">
        <v>351</v>
      </c>
      <c r="S54">
        <v>234</v>
      </c>
      <c r="T54">
        <v>44</v>
      </c>
      <c r="U54">
        <v>11</v>
      </c>
      <c r="V54">
        <v>3</v>
      </c>
      <c r="W54">
        <v>936</v>
      </c>
      <c r="X54">
        <v>360</v>
      </c>
      <c r="Y54">
        <v>181</v>
      </c>
      <c r="Z54">
        <v>112</v>
      </c>
      <c r="AA54">
        <v>11</v>
      </c>
      <c r="AB54">
        <v>657</v>
      </c>
      <c r="AC54">
        <v>250</v>
      </c>
      <c r="AD54">
        <v>78</v>
      </c>
      <c r="AE54">
        <v>126</v>
      </c>
      <c r="AF54">
        <v>13</v>
      </c>
      <c r="AG54">
        <v>36</v>
      </c>
      <c r="AH54">
        <v>9</v>
      </c>
      <c r="AI54">
        <v>7</v>
      </c>
      <c r="AJ54">
        <v>10</v>
      </c>
      <c r="AK54">
        <v>3</v>
      </c>
      <c r="AL54">
        <v>50</v>
      </c>
      <c r="AM54">
        <v>28</v>
      </c>
      <c r="AN54">
        <v>10</v>
      </c>
      <c r="AO54">
        <v>2</v>
      </c>
      <c r="AP54">
        <v>0</v>
      </c>
      <c r="AQ54">
        <v>0</v>
      </c>
      <c r="AR54">
        <v>0</v>
      </c>
      <c r="AS54">
        <v>0</v>
      </c>
      <c r="AT54">
        <v>0</v>
      </c>
      <c r="AU54">
        <v>0</v>
      </c>
      <c r="AV54">
        <v>0</v>
      </c>
      <c r="AW54">
        <v>0</v>
      </c>
      <c r="AX54">
        <v>0</v>
      </c>
      <c r="AY54">
        <v>0</v>
      </c>
      <c r="AZ54">
        <v>0</v>
      </c>
      <c r="BA54">
        <v>0</v>
      </c>
      <c r="BB54">
        <v>0</v>
      </c>
      <c r="BC54">
        <v>0</v>
      </c>
      <c r="BD54">
        <v>0</v>
      </c>
      <c r="BE54">
        <v>0</v>
      </c>
      <c r="BF54">
        <v>0</v>
      </c>
      <c r="BG54" s="20">
        <v>2</v>
      </c>
      <c r="BH54" s="20">
        <v>0</v>
      </c>
      <c r="BI54" s="20">
        <v>51</v>
      </c>
      <c r="BJ54" s="20">
        <v>7</v>
      </c>
      <c r="BK54" s="20">
        <v>283</v>
      </c>
      <c r="BL54" s="20">
        <v>590</v>
      </c>
      <c r="BM54" s="20">
        <v>423</v>
      </c>
      <c r="BN54" s="20">
        <v>16</v>
      </c>
      <c r="BO54" s="20">
        <v>35</v>
      </c>
      <c r="BP54" s="20">
        <v>3013</v>
      </c>
      <c r="BQ54" s="20">
        <v>741</v>
      </c>
      <c r="BR54" s="20">
        <v>0</v>
      </c>
      <c r="BS54" s="20">
        <v>344</v>
      </c>
      <c r="BT54" s="20">
        <v>911</v>
      </c>
      <c r="BU54" s="20">
        <v>116</v>
      </c>
      <c r="BV54" s="20">
        <v>1509</v>
      </c>
      <c r="BW54" s="20">
        <v>0</v>
      </c>
      <c r="BX54" s="20">
        <v>0</v>
      </c>
      <c r="BY54" s="20">
        <v>0</v>
      </c>
    </row>
    <row r="55" spans="1:77" x14ac:dyDescent="0.25">
      <c r="A55" s="20" t="s">
        <v>448</v>
      </c>
      <c r="B55" s="20" t="s">
        <v>527</v>
      </c>
      <c r="C55" s="20" t="s">
        <v>539</v>
      </c>
      <c r="D55" s="1">
        <v>44641</v>
      </c>
      <c r="E55">
        <v>91</v>
      </c>
      <c r="F55">
        <v>1</v>
      </c>
      <c r="G55">
        <v>1</v>
      </c>
      <c r="H55">
        <v>0</v>
      </c>
      <c r="I55">
        <v>0</v>
      </c>
      <c r="J55">
        <v>51</v>
      </c>
      <c r="K55">
        <v>12</v>
      </c>
      <c r="L55">
        <v>7</v>
      </c>
      <c r="M55">
        <v>0</v>
      </c>
      <c r="N55">
        <v>0</v>
      </c>
      <c r="O55">
        <v>0</v>
      </c>
      <c r="P55">
        <v>0</v>
      </c>
      <c r="Q55">
        <v>0</v>
      </c>
      <c r="R55">
        <v>290</v>
      </c>
      <c r="S55">
        <v>221</v>
      </c>
      <c r="T55">
        <v>24</v>
      </c>
      <c r="U55">
        <v>6</v>
      </c>
      <c r="V55">
        <v>0</v>
      </c>
      <c r="W55">
        <v>969</v>
      </c>
      <c r="X55">
        <v>461</v>
      </c>
      <c r="Y55">
        <v>154</v>
      </c>
      <c r="Z55">
        <v>65</v>
      </c>
      <c r="AA55">
        <v>7</v>
      </c>
      <c r="AB55">
        <v>665</v>
      </c>
      <c r="AC55">
        <v>292</v>
      </c>
      <c r="AD55">
        <v>83</v>
      </c>
      <c r="AE55">
        <v>103</v>
      </c>
      <c r="AF55">
        <v>1</v>
      </c>
      <c r="AG55">
        <v>94</v>
      </c>
      <c r="AH55">
        <v>23</v>
      </c>
      <c r="AI55">
        <v>23</v>
      </c>
      <c r="AJ55">
        <v>9</v>
      </c>
      <c r="AK55">
        <v>1</v>
      </c>
      <c r="AL55">
        <v>52</v>
      </c>
      <c r="AM55">
        <v>32</v>
      </c>
      <c r="AN55">
        <v>11</v>
      </c>
      <c r="AO55">
        <v>0</v>
      </c>
      <c r="AP55">
        <v>0</v>
      </c>
      <c r="AQ55">
        <v>0</v>
      </c>
      <c r="AR55">
        <v>0</v>
      </c>
      <c r="AS55">
        <v>0</v>
      </c>
      <c r="AT55">
        <v>0</v>
      </c>
      <c r="AU55">
        <v>0</v>
      </c>
      <c r="AV55">
        <v>0</v>
      </c>
      <c r="AW55">
        <v>0</v>
      </c>
      <c r="AX55">
        <v>0</v>
      </c>
      <c r="AY55">
        <v>0</v>
      </c>
      <c r="AZ55">
        <v>0</v>
      </c>
      <c r="BA55">
        <v>0</v>
      </c>
      <c r="BB55">
        <v>0</v>
      </c>
      <c r="BC55">
        <v>0</v>
      </c>
      <c r="BD55">
        <v>0</v>
      </c>
      <c r="BE55">
        <v>0</v>
      </c>
      <c r="BF55">
        <v>0</v>
      </c>
      <c r="BG55" s="20">
        <v>1</v>
      </c>
      <c r="BH55" s="20">
        <v>0</v>
      </c>
      <c r="BI55" s="20">
        <v>71</v>
      </c>
      <c r="BJ55" s="20">
        <v>0</v>
      </c>
      <c r="BK55" s="20">
        <v>256</v>
      </c>
      <c r="BL55" s="20">
        <v>712</v>
      </c>
      <c r="BM55" s="20">
        <v>458</v>
      </c>
      <c r="BN55" s="20">
        <v>55</v>
      </c>
      <c r="BO55" s="20">
        <v>40</v>
      </c>
      <c r="BP55" s="20">
        <v>2877</v>
      </c>
      <c r="BQ55" s="20">
        <v>830</v>
      </c>
      <c r="BR55" s="20">
        <v>0</v>
      </c>
      <c r="BS55" s="20">
        <v>497</v>
      </c>
      <c r="BT55" s="20">
        <v>615</v>
      </c>
      <c r="BU55" s="20">
        <v>30</v>
      </c>
      <c r="BV55" s="20">
        <v>1602</v>
      </c>
      <c r="BW55" s="20">
        <v>0</v>
      </c>
      <c r="BX55" s="20">
        <v>0</v>
      </c>
      <c r="BY55" s="20">
        <v>4</v>
      </c>
    </row>
    <row r="56" spans="1:77" x14ac:dyDescent="0.25">
      <c r="A56" s="20" t="s">
        <v>448</v>
      </c>
      <c r="B56" s="20" t="s">
        <v>527</v>
      </c>
      <c r="C56" s="20" t="s">
        <v>540</v>
      </c>
      <c r="D56" s="1">
        <v>44641</v>
      </c>
      <c r="E56">
        <v>71</v>
      </c>
      <c r="F56">
        <v>5</v>
      </c>
      <c r="G56">
        <v>4</v>
      </c>
      <c r="H56">
        <v>9</v>
      </c>
      <c r="I56">
        <v>8</v>
      </c>
      <c r="J56">
        <v>46</v>
      </c>
      <c r="K56">
        <v>7</v>
      </c>
      <c r="L56">
        <v>2</v>
      </c>
      <c r="M56">
        <v>2</v>
      </c>
      <c r="N56">
        <v>77</v>
      </c>
      <c r="O56">
        <v>54</v>
      </c>
      <c r="P56">
        <v>3</v>
      </c>
      <c r="Q56">
        <v>4</v>
      </c>
      <c r="R56">
        <v>200</v>
      </c>
      <c r="S56">
        <v>119</v>
      </c>
      <c r="T56">
        <v>53</v>
      </c>
      <c r="U56">
        <v>0</v>
      </c>
      <c r="V56">
        <v>2</v>
      </c>
      <c r="W56">
        <v>725</v>
      </c>
      <c r="X56">
        <v>380</v>
      </c>
      <c r="Y56">
        <v>136</v>
      </c>
      <c r="Z56">
        <v>39</v>
      </c>
      <c r="AA56">
        <v>9</v>
      </c>
      <c r="AB56">
        <v>725</v>
      </c>
      <c r="AC56">
        <v>240</v>
      </c>
      <c r="AD56">
        <v>304</v>
      </c>
      <c r="AE56">
        <v>42</v>
      </c>
      <c r="AF56">
        <v>32</v>
      </c>
      <c r="AG56">
        <v>133</v>
      </c>
      <c r="AH56">
        <v>49</v>
      </c>
      <c r="AI56">
        <v>17</v>
      </c>
      <c r="AJ56">
        <v>14</v>
      </c>
      <c r="AK56">
        <v>1</v>
      </c>
      <c r="AL56">
        <v>59</v>
      </c>
      <c r="AM56">
        <v>44</v>
      </c>
      <c r="AN56">
        <v>2</v>
      </c>
      <c r="AO56">
        <v>1</v>
      </c>
      <c r="AP56">
        <v>1</v>
      </c>
      <c r="AQ56">
        <v>0</v>
      </c>
      <c r="AR56">
        <v>0</v>
      </c>
      <c r="AS56">
        <v>0</v>
      </c>
      <c r="AT56">
        <v>0</v>
      </c>
      <c r="AU56">
        <v>0</v>
      </c>
      <c r="AV56">
        <v>0</v>
      </c>
      <c r="AW56">
        <v>0</v>
      </c>
      <c r="AX56">
        <v>0</v>
      </c>
      <c r="AY56">
        <v>0</v>
      </c>
      <c r="AZ56">
        <v>0</v>
      </c>
      <c r="BA56">
        <v>1</v>
      </c>
      <c r="BB56">
        <v>0</v>
      </c>
      <c r="BC56">
        <v>0</v>
      </c>
      <c r="BD56">
        <v>0</v>
      </c>
      <c r="BE56">
        <v>0</v>
      </c>
      <c r="BF56">
        <v>0</v>
      </c>
      <c r="BG56" s="20">
        <v>5</v>
      </c>
      <c r="BH56" s="20">
        <v>9</v>
      </c>
      <c r="BI56" s="20">
        <v>58</v>
      </c>
      <c r="BJ56" s="20">
        <v>64</v>
      </c>
      <c r="BK56" s="20">
        <v>141</v>
      </c>
      <c r="BL56" s="20">
        <v>512</v>
      </c>
      <c r="BM56" s="20">
        <v>331</v>
      </c>
      <c r="BN56" s="20">
        <v>91</v>
      </c>
      <c r="BO56" s="20">
        <v>49</v>
      </c>
      <c r="BP56" s="20">
        <v>3436</v>
      </c>
      <c r="BQ56" s="20">
        <v>1037</v>
      </c>
      <c r="BR56" s="20">
        <v>0</v>
      </c>
      <c r="BS56" s="20">
        <v>434</v>
      </c>
      <c r="BT56" s="20">
        <v>829</v>
      </c>
      <c r="BU56" s="20">
        <v>337</v>
      </c>
      <c r="BV56" s="20">
        <v>1692</v>
      </c>
      <c r="BW56" s="20">
        <v>0</v>
      </c>
      <c r="BX56" s="20">
        <v>0</v>
      </c>
      <c r="BY56" s="20">
        <v>1</v>
      </c>
    </row>
    <row r="57" spans="1:77" x14ac:dyDescent="0.25">
      <c r="A57" s="20" t="s">
        <v>448</v>
      </c>
      <c r="B57" s="20" t="s">
        <v>532</v>
      </c>
      <c r="C57" s="20" t="s">
        <v>541</v>
      </c>
      <c r="D57" s="1">
        <v>44641</v>
      </c>
      <c r="E57">
        <v>263</v>
      </c>
      <c r="F57">
        <v>8</v>
      </c>
      <c r="G57">
        <v>7</v>
      </c>
      <c r="H57">
        <v>1</v>
      </c>
      <c r="I57">
        <v>1</v>
      </c>
      <c r="J57">
        <v>159</v>
      </c>
      <c r="K57">
        <v>8</v>
      </c>
      <c r="L57">
        <v>34</v>
      </c>
      <c r="M57">
        <v>3</v>
      </c>
      <c r="N57">
        <v>0</v>
      </c>
      <c r="O57">
        <v>0</v>
      </c>
      <c r="P57">
        <v>0</v>
      </c>
      <c r="Q57">
        <v>0</v>
      </c>
      <c r="R57">
        <v>360</v>
      </c>
      <c r="S57">
        <v>264</v>
      </c>
      <c r="T57">
        <v>26</v>
      </c>
      <c r="U57">
        <v>17</v>
      </c>
      <c r="V57">
        <v>2</v>
      </c>
      <c r="W57">
        <v>1388</v>
      </c>
      <c r="X57">
        <v>790</v>
      </c>
      <c r="Y57">
        <v>33</v>
      </c>
      <c r="Z57">
        <v>246</v>
      </c>
      <c r="AA57">
        <v>13</v>
      </c>
      <c r="AB57">
        <v>1087</v>
      </c>
      <c r="AC57">
        <v>690</v>
      </c>
      <c r="AD57">
        <v>3</v>
      </c>
      <c r="AE57">
        <v>196</v>
      </c>
      <c r="AF57">
        <v>10</v>
      </c>
      <c r="AG57">
        <v>311</v>
      </c>
      <c r="AH57">
        <v>152</v>
      </c>
      <c r="AI57">
        <v>2</v>
      </c>
      <c r="AJ57">
        <v>69</v>
      </c>
      <c r="AK57">
        <v>1</v>
      </c>
      <c r="AL57">
        <v>75</v>
      </c>
      <c r="AM57">
        <v>54</v>
      </c>
      <c r="AN57">
        <v>6</v>
      </c>
      <c r="AO57">
        <v>1</v>
      </c>
      <c r="AP57">
        <v>1</v>
      </c>
      <c r="AQ57">
        <v>0</v>
      </c>
      <c r="AR57">
        <v>0</v>
      </c>
      <c r="AS57">
        <v>0</v>
      </c>
      <c r="AT57">
        <v>0</v>
      </c>
      <c r="AU57">
        <v>0</v>
      </c>
      <c r="AV57">
        <v>0</v>
      </c>
      <c r="AW57">
        <v>0</v>
      </c>
      <c r="AX57">
        <v>0</v>
      </c>
      <c r="AY57">
        <v>0</v>
      </c>
      <c r="AZ57">
        <v>0</v>
      </c>
      <c r="BA57">
        <v>0</v>
      </c>
      <c r="BB57">
        <v>0</v>
      </c>
      <c r="BC57">
        <v>0</v>
      </c>
      <c r="BD57">
        <v>0</v>
      </c>
      <c r="BE57">
        <v>0</v>
      </c>
      <c r="BF57">
        <v>0</v>
      </c>
      <c r="BG57" s="20">
        <v>8</v>
      </c>
      <c r="BH57" s="20">
        <v>1</v>
      </c>
      <c r="BI57" s="20">
        <v>210</v>
      </c>
      <c r="BJ57" s="20">
        <v>0</v>
      </c>
      <c r="BK57" s="20">
        <v>305</v>
      </c>
      <c r="BL57" s="20">
        <v>1036</v>
      </c>
      <c r="BM57" s="20">
        <v>847</v>
      </c>
      <c r="BN57" s="20">
        <v>229</v>
      </c>
      <c r="BO57" s="20">
        <v>63</v>
      </c>
      <c r="BP57" s="20">
        <v>7037</v>
      </c>
      <c r="BQ57" s="20">
        <v>2964</v>
      </c>
      <c r="BR57" s="20">
        <v>0</v>
      </c>
      <c r="BS57" s="20">
        <v>21</v>
      </c>
      <c r="BT57" s="20">
        <v>2333</v>
      </c>
      <c r="BU57" s="20">
        <v>149</v>
      </c>
      <c r="BV57" s="20">
        <v>4278</v>
      </c>
      <c r="BW57" s="20">
        <v>0</v>
      </c>
      <c r="BX57" s="20">
        <v>0</v>
      </c>
      <c r="BY57" s="20">
        <v>15</v>
      </c>
    </row>
    <row r="58" spans="1:77" x14ac:dyDescent="0.25">
      <c r="A58" s="20" t="s">
        <v>448</v>
      </c>
      <c r="B58" s="20" t="s">
        <v>527</v>
      </c>
      <c r="C58" s="20" t="s">
        <v>542</v>
      </c>
      <c r="D58" s="1">
        <v>44641</v>
      </c>
      <c r="E58">
        <v>670</v>
      </c>
      <c r="F58">
        <v>25</v>
      </c>
      <c r="G58">
        <v>17</v>
      </c>
      <c r="H58">
        <v>3</v>
      </c>
      <c r="I58">
        <v>3</v>
      </c>
      <c r="J58">
        <v>369</v>
      </c>
      <c r="K58">
        <v>111</v>
      </c>
      <c r="L58">
        <v>38</v>
      </c>
      <c r="M58">
        <v>1</v>
      </c>
      <c r="N58">
        <v>6</v>
      </c>
      <c r="O58">
        <v>5</v>
      </c>
      <c r="P58">
        <v>0</v>
      </c>
      <c r="Q58">
        <v>0</v>
      </c>
      <c r="R58">
        <v>764</v>
      </c>
      <c r="S58">
        <v>556</v>
      </c>
      <c r="T58">
        <v>70</v>
      </c>
      <c r="U58">
        <v>29</v>
      </c>
      <c r="V58">
        <v>5</v>
      </c>
      <c r="W58">
        <v>2398</v>
      </c>
      <c r="X58">
        <v>1215</v>
      </c>
      <c r="Y58">
        <v>409</v>
      </c>
      <c r="Z58">
        <v>187</v>
      </c>
      <c r="AA58">
        <v>22</v>
      </c>
      <c r="AB58">
        <v>1674</v>
      </c>
      <c r="AC58">
        <v>960</v>
      </c>
      <c r="AD58">
        <v>174</v>
      </c>
      <c r="AE58">
        <v>191</v>
      </c>
      <c r="AF58">
        <v>21</v>
      </c>
      <c r="AG58">
        <v>394</v>
      </c>
      <c r="AH58">
        <v>153</v>
      </c>
      <c r="AI58">
        <v>35</v>
      </c>
      <c r="AJ58">
        <v>82</v>
      </c>
      <c r="AK58">
        <v>4</v>
      </c>
      <c r="AL58">
        <v>125</v>
      </c>
      <c r="AM58">
        <v>84</v>
      </c>
      <c r="AN58">
        <v>23</v>
      </c>
      <c r="AO58">
        <v>5</v>
      </c>
      <c r="AP58">
        <v>1</v>
      </c>
      <c r="AQ58">
        <v>0</v>
      </c>
      <c r="AR58">
        <v>5</v>
      </c>
      <c r="AS58">
        <v>0</v>
      </c>
      <c r="AT58">
        <v>0</v>
      </c>
      <c r="AU58">
        <v>0</v>
      </c>
      <c r="AV58">
        <v>0</v>
      </c>
      <c r="AW58">
        <v>0</v>
      </c>
      <c r="AX58">
        <v>0</v>
      </c>
      <c r="AY58">
        <v>0</v>
      </c>
      <c r="AZ58">
        <v>0</v>
      </c>
      <c r="BA58">
        <v>0</v>
      </c>
      <c r="BB58">
        <v>0</v>
      </c>
      <c r="BC58">
        <v>0</v>
      </c>
      <c r="BD58">
        <v>0</v>
      </c>
      <c r="BE58">
        <v>0</v>
      </c>
      <c r="BF58">
        <v>0</v>
      </c>
      <c r="BG58" s="20">
        <v>19</v>
      </c>
      <c r="BH58" s="20">
        <v>3</v>
      </c>
      <c r="BI58" s="20">
        <v>503</v>
      </c>
      <c r="BJ58" s="20">
        <v>5</v>
      </c>
      <c r="BK58" s="20">
        <v>644</v>
      </c>
      <c r="BL58" s="20">
        <v>1689</v>
      </c>
      <c r="BM58" s="20">
        <v>1243</v>
      </c>
      <c r="BN58" s="20">
        <v>258</v>
      </c>
      <c r="BO58" s="20">
        <v>94</v>
      </c>
      <c r="BP58" s="20">
        <v>8385</v>
      </c>
      <c r="BQ58" s="20">
        <v>3363</v>
      </c>
      <c r="BR58" s="20">
        <v>0</v>
      </c>
      <c r="BS58" s="20">
        <v>378</v>
      </c>
      <c r="BT58" s="20">
        <v>2292</v>
      </c>
      <c r="BU58" s="20">
        <v>229</v>
      </c>
      <c r="BV58" s="20">
        <v>5132</v>
      </c>
      <c r="BW58" s="20">
        <v>0</v>
      </c>
      <c r="BX58" s="20">
        <v>0</v>
      </c>
      <c r="BY58" s="20">
        <v>24</v>
      </c>
    </row>
    <row r="59" spans="1:77" x14ac:dyDescent="0.25">
      <c r="A59" s="20" t="s">
        <v>448</v>
      </c>
      <c r="B59" s="20" t="s">
        <v>532</v>
      </c>
      <c r="C59" s="20" t="s">
        <v>543</v>
      </c>
      <c r="D59" s="1">
        <v>44641</v>
      </c>
      <c r="E59">
        <v>200</v>
      </c>
      <c r="F59">
        <v>3</v>
      </c>
      <c r="G59">
        <v>2</v>
      </c>
      <c r="H59">
        <v>0</v>
      </c>
      <c r="I59">
        <v>0</v>
      </c>
      <c r="J59">
        <v>134</v>
      </c>
      <c r="K59">
        <v>31</v>
      </c>
      <c r="L59">
        <v>4</v>
      </c>
      <c r="M59">
        <v>1</v>
      </c>
      <c r="N59">
        <v>6</v>
      </c>
      <c r="O59">
        <v>5</v>
      </c>
      <c r="P59">
        <v>1</v>
      </c>
      <c r="Q59">
        <v>0</v>
      </c>
      <c r="R59">
        <v>511</v>
      </c>
      <c r="S59">
        <v>373</v>
      </c>
      <c r="T59">
        <v>72</v>
      </c>
      <c r="U59">
        <v>5</v>
      </c>
      <c r="V59">
        <v>1</v>
      </c>
      <c r="W59">
        <v>1283</v>
      </c>
      <c r="X59">
        <v>756</v>
      </c>
      <c r="Y59">
        <v>191</v>
      </c>
      <c r="Z59">
        <v>56</v>
      </c>
      <c r="AA59">
        <v>11</v>
      </c>
      <c r="AB59">
        <v>1248</v>
      </c>
      <c r="AC59">
        <v>794</v>
      </c>
      <c r="AD59">
        <v>193</v>
      </c>
      <c r="AE59">
        <v>55</v>
      </c>
      <c r="AF59">
        <v>18</v>
      </c>
      <c r="AG59">
        <v>272</v>
      </c>
      <c r="AH59">
        <v>151</v>
      </c>
      <c r="AI59">
        <v>13</v>
      </c>
      <c r="AJ59">
        <v>46</v>
      </c>
      <c r="AK59">
        <v>7</v>
      </c>
      <c r="AL59">
        <v>94</v>
      </c>
      <c r="AM59">
        <v>61</v>
      </c>
      <c r="AN59">
        <v>22</v>
      </c>
      <c r="AO59">
        <v>2</v>
      </c>
      <c r="AP59">
        <v>0</v>
      </c>
      <c r="AQ59">
        <v>0</v>
      </c>
      <c r="AR59">
        <v>0</v>
      </c>
      <c r="AS59">
        <v>0</v>
      </c>
      <c r="AT59">
        <v>0</v>
      </c>
      <c r="AU59">
        <v>0</v>
      </c>
      <c r="AV59">
        <v>0</v>
      </c>
      <c r="AW59">
        <v>0</v>
      </c>
      <c r="AX59">
        <v>0</v>
      </c>
      <c r="AY59">
        <v>0</v>
      </c>
      <c r="AZ59">
        <v>0</v>
      </c>
      <c r="BA59">
        <v>0</v>
      </c>
      <c r="BB59">
        <v>0</v>
      </c>
      <c r="BC59">
        <v>0</v>
      </c>
      <c r="BD59">
        <v>0</v>
      </c>
      <c r="BE59">
        <v>0</v>
      </c>
      <c r="BF59">
        <v>0</v>
      </c>
      <c r="BG59" s="20">
        <v>3</v>
      </c>
      <c r="BH59" s="20">
        <v>0</v>
      </c>
      <c r="BI59" s="20">
        <v>163</v>
      </c>
      <c r="BJ59" s="20">
        <v>5</v>
      </c>
      <c r="BK59" s="20">
        <v>430</v>
      </c>
      <c r="BL59" s="20">
        <v>992</v>
      </c>
      <c r="BM59" s="20">
        <v>959</v>
      </c>
      <c r="BN59" s="20">
        <v>197</v>
      </c>
      <c r="BO59" s="20">
        <v>69</v>
      </c>
      <c r="BP59" s="20">
        <v>6905</v>
      </c>
      <c r="BQ59" s="20">
        <v>3159</v>
      </c>
      <c r="BR59" s="20">
        <v>0</v>
      </c>
      <c r="BS59" s="20">
        <v>260</v>
      </c>
      <c r="BT59" s="20">
        <v>1524</v>
      </c>
      <c r="BU59" s="20">
        <v>432</v>
      </c>
      <c r="BV59" s="20">
        <v>4487</v>
      </c>
      <c r="BW59" s="20">
        <v>0</v>
      </c>
      <c r="BX59" s="20">
        <v>0</v>
      </c>
      <c r="BY59" s="20">
        <v>8</v>
      </c>
    </row>
    <row r="60" spans="1:77" x14ac:dyDescent="0.25">
      <c r="A60" s="20" t="s">
        <v>448</v>
      </c>
      <c r="B60" s="20" t="s">
        <v>532</v>
      </c>
      <c r="C60" s="20" t="s">
        <v>544</v>
      </c>
      <c r="D60" s="1">
        <v>44641</v>
      </c>
      <c r="E60">
        <v>170</v>
      </c>
      <c r="F60">
        <v>4</v>
      </c>
      <c r="G60">
        <v>2</v>
      </c>
      <c r="H60">
        <v>0</v>
      </c>
      <c r="I60">
        <v>0</v>
      </c>
      <c r="J60">
        <v>103</v>
      </c>
      <c r="K60">
        <v>8</v>
      </c>
      <c r="L60">
        <v>17</v>
      </c>
      <c r="M60">
        <v>2</v>
      </c>
      <c r="N60">
        <v>2</v>
      </c>
      <c r="O60">
        <v>1</v>
      </c>
      <c r="P60">
        <v>1</v>
      </c>
      <c r="Q60">
        <v>0</v>
      </c>
      <c r="R60">
        <v>273</v>
      </c>
      <c r="S60">
        <v>204</v>
      </c>
      <c r="T60">
        <v>22</v>
      </c>
      <c r="U60">
        <v>8</v>
      </c>
      <c r="V60">
        <v>6</v>
      </c>
      <c r="W60">
        <v>0</v>
      </c>
      <c r="X60">
        <v>0</v>
      </c>
      <c r="Y60">
        <v>0</v>
      </c>
      <c r="Z60">
        <v>0</v>
      </c>
      <c r="AA60">
        <v>0</v>
      </c>
      <c r="AB60">
        <v>1177</v>
      </c>
      <c r="AC60">
        <v>689</v>
      </c>
      <c r="AD60">
        <v>39</v>
      </c>
      <c r="AE60">
        <v>138</v>
      </c>
      <c r="AF60">
        <v>33</v>
      </c>
      <c r="AG60">
        <v>643</v>
      </c>
      <c r="AH60">
        <v>465</v>
      </c>
      <c r="AI60">
        <v>7</v>
      </c>
      <c r="AJ60">
        <v>53</v>
      </c>
      <c r="AK60">
        <v>9</v>
      </c>
      <c r="AL60">
        <v>43</v>
      </c>
      <c r="AM60">
        <v>27</v>
      </c>
      <c r="AN60">
        <v>4</v>
      </c>
      <c r="AO60">
        <v>2</v>
      </c>
      <c r="AP60">
        <v>0</v>
      </c>
      <c r="AQ60">
        <v>0</v>
      </c>
      <c r="AR60">
        <v>0</v>
      </c>
      <c r="AS60">
        <v>2</v>
      </c>
      <c r="AT60">
        <v>0</v>
      </c>
      <c r="AU60">
        <v>0</v>
      </c>
      <c r="AV60">
        <v>0</v>
      </c>
      <c r="AW60">
        <v>0</v>
      </c>
      <c r="AX60">
        <v>0</v>
      </c>
      <c r="AY60">
        <v>0</v>
      </c>
      <c r="AZ60">
        <v>0</v>
      </c>
      <c r="BA60">
        <v>0</v>
      </c>
      <c r="BB60">
        <v>0</v>
      </c>
      <c r="BC60">
        <v>0</v>
      </c>
      <c r="BD60">
        <v>0</v>
      </c>
      <c r="BE60">
        <v>0</v>
      </c>
      <c r="BF60">
        <v>0</v>
      </c>
      <c r="BG60" s="20">
        <v>2</v>
      </c>
      <c r="BH60" s="20">
        <v>0</v>
      </c>
      <c r="BI60" s="20">
        <v>128</v>
      </c>
      <c r="BJ60" s="20">
        <v>1</v>
      </c>
      <c r="BK60" s="20">
        <v>228</v>
      </c>
      <c r="BL60" s="20">
        <v>0</v>
      </c>
      <c r="BM60" s="20">
        <v>869</v>
      </c>
      <c r="BN60" s="20">
        <v>558</v>
      </c>
      <c r="BO60" s="20">
        <v>36</v>
      </c>
      <c r="BP60" s="20">
        <v>13783</v>
      </c>
      <c r="BQ60" s="20">
        <v>7895</v>
      </c>
      <c r="BR60" s="20">
        <v>0</v>
      </c>
      <c r="BS60" s="20">
        <v>113</v>
      </c>
      <c r="BT60" s="20">
        <v>2109</v>
      </c>
      <c r="BU60" s="20">
        <v>552</v>
      </c>
      <c r="BV60" s="20">
        <v>10523</v>
      </c>
      <c r="BW60" s="20">
        <v>8</v>
      </c>
      <c r="BX60" s="20">
        <v>0</v>
      </c>
      <c r="BY60" s="20">
        <v>0</v>
      </c>
    </row>
    <row r="61" spans="1:77" x14ac:dyDescent="0.25">
      <c r="A61" s="20" t="s">
        <v>448</v>
      </c>
      <c r="B61" s="20" t="s">
        <v>738</v>
      </c>
      <c r="C61" s="20" t="s">
        <v>744</v>
      </c>
      <c r="D61" s="1">
        <v>44641</v>
      </c>
      <c r="E61">
        <v>42</v>
      </c>
      <c r="F61">
        <v>2</v>
      </c>
      <c r="G61">
        <v>2</v>
      </c>
      <c r="H61">
        <v>0</v>
      </c>
      <c r="I61">
        <v>0</v>
      </c>
      <c r="J61">
        <v>26</v>
      </c>
      <c r="K61">
        <v>4</v>
      </c>
      <c r="L61">
        <v>1</v>
      </c>
      <c r="M61">
        <v>0</v>
      </c>
      <c r="N61">
        <v>0</v>
      </c>
      <c r="O61">
        <v>0</v>
      </c>
      <c r="P61">
        <v>0</v>
      </c>
      <c r="Q61">
        <v>0</v>
      </c>
      <c r="R61">
        <v>86</v>
      </c>
      <c r="S61">
        <v>65</v>
      </c>
      <c r="T61">
        <v>4</v>
      </c>
      <c r="U61">
        <v>3</v>
      </c>
      <c r="V61">
        <v>0</v>
      </c>
      <c r="W61">
        <v>267</v>
      </c>
      <c r="X61">
        <v>153</v>
      </c>
      <c r="Y61">
        <v>24</v>
      </c>
      <c r="Z61">
        <v>25</v>
      </c>
      <c r="AA61">
        <v>1</v>
      </c>
      <c r="AB61">
        <v>219</v>
      </c>
      <c r="AC61">
        <v>104</v>
      </c>
      <c r="AD61">
        <v>24</v>
      </c>
      <c r="AE61">
        <v>33</v>
      </c>
      <c r="AF61">
        <v>1</v>
      </c>
      <c r="AG61">
        <v>33</v>
      </c>
      <c r="AH61">
        <v>13</v>
      </c>
      <c r="AI61">
        <v>5</v>
      </c>
      <c r="AJ61">
        <v>6</v>
      </c>
      <c r="AK61">
        <v>1</v>
      </c>
      <c r="AL61">
        <v>28</v>
      </c>
      <c r="AM61">
        <v>20</v>
      </c>
      <c r="AN61">
        <v>1</v>
      </c>
      <c r="AO61">
        <v>0</v>
      </c>
      <c r="AP61">
        <v>0</v>
      </c>
      <c r="AQ61">
        <v>0</v>
      </c>
      <c r="AR61">
        <v>0</v>
      </c>
      <c r="AS61">
        <v>0</v>
      </c>
      <c r="AT61">
        <v>0</v>
      </c>
      <c r="AU61">
        <v>0</v>
      </c>
      <c r="AV61">
        <v>0</v>
      </c>
      <c r="AW61">
        <v>0</v>
      </c>
      <c r="AX61">
        <v>0</v>
      </c>
      <c r="AY61">
        <v>0</v>
      </c>
      <c r="AZ61">
        <v>0</v>
      </c>
      <c r="BA61">
        <v>0</v>
      </c>
      <c r="BB61">
        <v>0</v>
      </c>
      <c r="BC61">
        <v>0</v>
      </c>
      <c r="BD61">
        <v>0</v>
      </c>
      <c r="BE61">
        <v>0</v>
      </c>
      <c r="BF61">
        <v>0</v>
      </c>
      <c r="BG61" s="20">
        <v>2</v>
      </c>
      <c r="BH61" s="20">
        <v>0</v>
      </c>
      <c r="BI61" s="20">
        <v>36</v>
      </c>
      <c r="BJ61" s="20">
        <v>0</v>
      </c>
      <c r="BK61" s="20">
        <v>78</v>
      </c>
      <c r="BL61" s="20">
        <v>208</v>
      </c>
      <c r="BM61" s="20">
        <v>155</v>
      </c>
      <c r="BN61" s="20">
        <v>20</v>
      </c>
      <c r="BO61" s="20">
        <v>27</v>
      </c>
      <c r="BP61" s="20">
        <v>1117</v>
      </c>
      <c r="BQ61" s="20">
        <v>339</v>
      </c>
      <c r="BR61" s="20">
        <v>0</v>
      </c>
      <c r="BS61" s="20">
        <v>62</v>
      </c>
      <c r="BT61" s="20">
        <v>310</v>
      </c>
      <c r="BU61" s="20">
        <v>68</v>
      </c>
      <c r="BV61" s="20">
        <v>629</v>
      </c>
      <c r="BW61" s="20">
        <v>0</v>
      </c>
      <c r="BX61" s="20">
        <v>0</v>
      </c>
      <c r="BY61" s="20">
        <v>2</v>
      </c>
    </row>
    <row r="62" spans="1:77" x14ac:dyDescent="0.25">
      <c r="A62" s="20" t="s">
        <v>448</v>
      </c>
      <c r="B62" s="20" t="s">
        <v>535</v>
      </c>
      <c r="C62" s="20" t="s">
        <v>718</v>
      </c>
      <c r="D62" s="1">
        <v>44641</v>
      </c>
      <c r="E62">
        <v>156</v>
      </c>
      <c r="F62">
        <v>1</v>
      </c>
      <c r="G62">
        <v>1</v>
      </c>
      <c r="H62">
        <v>0</v>
      </c>
      <c r="I62">
        <v>0</v>
      </c>
      <c r="J62">
        <v>108</v>
      </c>
      <c r="K62">
        <v>0</v>
      </c>
      <c r="L62">
        <v>21</v>
      </c>
      <c r="M62">
        <v>2</v>
      </c>
      <c r="N62">
        <v>2</v>
      </c>
      <c r="O62">
        <v>1</v>
      </c>
      <c r="P62">
        <v>0</v>
      </c>
      <c r="Q62">
        <v>0</v>
      </c>
      <c r="R62">
        <v>281</v>
      </c>
      <c r="S62">
        <v>220</v>
      </c>
      <c r="T62">
        <v>7</v>
      </c>
      <c r="U62">
        <v>30</v>
      </c>
      <c r="V62">
        <v>0</v>
      </c>
      <c r="W62">
        <v>0</v>
      </c>
      <c r="X62">
        <v>0</v>
      </c>
      <c r="Y62">
        <v>0</v>
      </c>
      <c r="Z62">
        <v>0</v>
      </c>
      <c r="AA62">
        <v>0</v>
      </c>
      <c r="AB62">
        <v>1370</v>
      </c>
      <c r="AC62">
        <v>817</v>
      </c>
      <c r="AD62">
        <v>22</v>
      </c>
      <c r="AE62">
        <v>214</v>
      </c>
      <c r="AF62">
        <v>9</v>
      </c>
      <c r="AG62">
        <v>361</v>
      </c>
      <c r="AH62">
        <v>172</v>
      </c>
      <c r="AI62">
        <v>9</v>
      </c>
      <c r="AJ62">
        <v>65</v>
      </c>
      <c r="AK62">
        <v>20</v>
      </c>
      <c r="AL62">
        <v>45</v>
      </c>
      <c r="AM62">
        <v>29</v>
      </c>
      <c r="AN62">
        <v>4</v>
      </c>
      <c r="AO62">
        <v>1</v>
      </c>
      <c r="AP62">
        <v>0</v>
      </c>
      <c r="AQ62">
        <v>0</v>
      </c>
      <c r="AR62">
        <v>0</v>
      </c>
      <c r="AS62">
        <v>0</v>
      </c>
      <c r="AT62">
        <v>0</v>
      </c>
      <c r="AU62">
        <v>0</v>
      </c>
      <c r="AV62">
        <v>0</v>
      </c>
      <c r="AW62">
        <v>0</v>
      </c>
      <c r="AX62">
        <v>0</v>
      </c>
      <c r="AY62">
        <v>0</v>
      </c>
      <c r="AZ62">
        <v>0</v>
      </c>
      <c r="BA62">
        <v>0</v>
      </c>
      <c r="BB62">
        <v>0</v>
      </c>
      <c r="BC62">
        <v>0</v>
      </c>
      <c r="BD62">
        <v>0</v>
      </c>
      <c r="BE62">
        <v>0</v>
      </c>
      <c r="BF62">
        <v>0</v>
      </c>
      <c r="BG62" s="20">
        <v>1</v>
      </c>
      <c r="BH62" s="20">
        <v>0</v>
      </c>
      <c r="BI62" s="20">
        <v>130</v>
      </c>
      <c r="BJ62" s="20">
        <v>2</v>
      </c>
      <c r="BK62" s="20">
        <v>236</v>
      </c>
      <c r="BL62" s="20">
        <v>0</v>
      </c>
      <c r="BM62" s="20">
        <v>1082</v>
      </c>
      <c r="BN62" s="20">
        <v>259</v>
      </c>
      <c r="BO62" s="20">
        <v>38</v>
      </c>
      <c r="BP62" s="20">
        <v>8348</v>
      </c>
      <c r="BQ62" s="20">
        <v>3474</v>
      </c>
      <c r="BR62" s="20">
        <v>0</v>
      </c>
      <c r="BS62" s="20">
        <v>89</v>
      </c>
      <c r="BT62" s="20">
        <v>2176</v>
      </c>
      <c r="BU62" s="20">
        <v>464</v>
      </c>
      <c r="BV62" s="20">
        <v>5209</v>
      </c>
      <c r="BW62" s="20">
        <v>9</v>
      </c>
      <c r="BX62" s="20">
        <v>0</v>
      </c>
      <c r="BY62" s="20">
        <v>0</v>
      </c>
    </row>
    <row r="63" spans="1:77" x14ac:dyDescent="0.25">
      <c r="A63" s="20" t="s">
        <v>448</v>
      </c>
      <c r="B63" s="20" t="s">
        <v>529</v>
      </c>
      <c r="C63" s="20" t="s">
        <v>545</v>
      </c>
      <c r="D63" s="1">
        <v>44641</v>
      </c>
      <c r="E63">
        <v>201</v>
      </c>
      <c r="F63">
        <v>8</v>
      </c>
      <c r="G63">
        <v>5</v>
      </c>
      <c r="H63">
        <v>0</v>
      </c>
      <c r="I63">
        <v>0</v>
      </c>
      <c r="J63">
        <v>116</v>
      </c>
      <c r="K63">
        <v>18</v>
      </c>
      <c r="L63">
        <v>23</v>
      </c>
      <c r="M63">
        <v>2</v>
      </c>
      <c r="N63">
        <v>0</v>
      </c>
      <c r="O63">
        <v>0</v>
      </c>
      <c r="P63">
        <v>0</v>
      </c>
      <c r="Q63">
        <v>0</v>
      </c>
      <c r="R63">
        <v>518</v>
      </c>
      <c r="S63">
        <v>375</v>
      </c>
      <c r="T63">
        <v>41</v>
      </c>
      <c r="U63">
        <v>37</v>
      </c>
      <c r="V63">
        <v>4</v>
      </c>
      <c r="W63">
        <v>1658</v>
      </c>
      <c r="X63">
        <v>834</v>
      </c>
      <c r="Y63">
        <v>127</v>
      </c>
      <c r="Z63">
        <v>258</v>
      </c>
      <c r="AA63">
        <v>15</v>
      </c>
      <c r="AB63">
        <v>1451</v>
      </c>
      <c r="AC63">
        <v>816</v>
      </c>
      <c r="AD63">
        <v>102</v>
      </c>
      <c r="AE63">
        <v>245</v>
      </c>
      <c r="AF63">
        <v>14</v>
      </c>
      <c r="AG63">
        <v>255</v>
      </c>
      <c r="AH63">
        <v>108</v>
      </c>
      <c r="AI63">
        <v>3</v>
      </c>
      <c r="AJ63">
        <v>61</v>
      </c>
      <c r="AK63">
        <v>7</v>
      </c>
      <c r="AL63">
        <v>55</v>
      </c>
      <c r="AM63">
        <v>30</v>
      </c>
      <c r="AN63">
        <v>12</v>
      </c>
      <c r="AO63">
        <v>3</v>
      </c>
      <c r="AP63">
        <v>0</v>
      </c>
      <c r="AQ63">
        <v>0</v>
      </c>
      <c r="AR63">
        <v>0</v>
      </c>
      <c r="AS63">
        <v>0</v>
      </c>
      <c r="AT63">
        <v>0</v>
      </c>
      <c r="AU63">
        <v>0</v>
      </c>
      <c r="AV63">
        <v>0</v>
      </c>
      <c r="AW63">
        <v>0</v>
      </c>
      <c r="AX63">
        <v>0</v>
      </c>
      <c r="AY63">
        <v>0</v>
      </c>
      <c r="AZ63">
        <v>0</v>
      </c>
      <c r="BA63">
        <v>0</v>
      </c>
      <c r="BB63">
        <v>0</v>
      </c>
      <c r="BC63">
        <v>0</v>
      </c>
      <c r="BD63">
        <v>0</v>
      </c>
      <c r="BE63">
        <v>0</v>
      </c>
      <c r="BF63">
        <v>0</v>
      </c>
      <c r="BG63" s="20">
        <v>6</v>
      </c>
      <c r="BH63" s="20">
        <v>0</v>
      </c>
      <c r="BI63" s="20">
        <v>150</v>
      </c>
      <c r="BJ63" s="20">
        <v>0</v>
      </c>
      <c r="BK63" s="20">
        <v>434</v>
      </c>
      <c r="BL63" s="20">
        <v>1206</v>
      </c>
      <c r="BM63" s="20">
        <v>1057</v>
      </c>
      <c r="BN63" s="20">
        <v>165</v>
      </c>
      <c r="BO63" s="20">
        <v>39</v>
      </c>
      <c r="BP63" s="20">
        <v>7559</v>
      </c>
      <c r="BQ63" s="20">
        <v>2796</v>
      </c>
      <c r="BR63" s="20">
        <v>0</v>
      </c>
      <c r="BS63" s="20">
        <v>154</v>
      </c>
      <c r="BT63" s="20">
        <v>2483</v>
      </c>
      <c r="BU63" s="20">
        <v>233</v>
      </c>
      <c r="BV63" s="20">
        <v>4395</v>
      </c>
      <c r="BW63" s="20">
        <v>0</v>
      </c>
      <c r="BX63" s="20">
        <v>0</v>
      </c>
      <c r="BY63" s="20">
        <v>9</v>
      </c>
    </row>
    <row r="64" spans="1:77" x14ac:dyDescent="0.25">
      <c r="A64" s="20" t="s">
        <v>448</v>
      </c>
      <c r="B64" s="20" t="s">
        <v>535</v>
      </c>
      <c r="C64" s="20" t="s">
        <v>546</v>
      </c>
      <c r="D64" s="1">
        <v>44641</v>
      </c>
      <c r="E64">
        <v>28</v>
      </c>
      <c r="F64">
        <v>0</v>
      </c>
      <c r="G64">
        <v>0</v>
      </c>
      <c r="H64">
        <v>0</v>
      </c>
      <c r="I64">
        <v>0</v>
      </c>
      <c r="J64">
        <v>11</v>
      </c>
      <c r="K64">
        <v>0</v>
      </c>
      <c r="L64">
        <v>8</v>
      </c>
      <c r="M64">
        <v>0</v>
      </c>
      <c r="N64">
        <v>0</v>
      </c>
      <c r="O64">
        <v>0</v>
      </c>
      <c r="P64">
        <v>0</v>
      </c>
      <c r="Q64">
        <v>0</v>
      </c>
      <c r="R64">
        <v>84</v>
      </c>
      <c r="S64">
        <v>21</v>
      </c>
      <c r="T64">
        <v>4</v>
      </c>
      <c r="U64">
        <v>36</v>
      </c>
      <c r="V64">
        <v>0</v>
      </c>
      <c r="W64">
        <v>0</v>
      </c>
      <c r="X64">
        <v>0</v>
      </c>
      <c r="Y64">
        <v>0</v>
      </c>
      <c r="Z64">
        <v>0</v>
      </c>
      <c r="AA64">
        <v>0</v>
      </c>
      <c r="AB64">
        <v>384</v>
      </c>
      <c r="AC64">
        <v>132</v>
      </c>
      <c r="AD64">
        <v>15</v>
      </c>
      <c r="AE64">
        <v>146</v>
      </c>
      <c r="AF64">
        <v>1</v>
      </c>
      <c r="AG64">
        <v>84</v>
      </c>
      <c r="AH64">
        <v>30</v>
      </c>
      <c r="AI64">
        <v>0</v>
      </c>
      <c r="AJ64">
        <v>22</v>
      </c>
      <c r="AK64">
        <v>3</v>
      </c>
      <c r="AL64">
        <v>5</v>
      </c>
      <c r="AM64">
        <v>1</v>
      </c>
      <c r="AN64">
        <v>0</v>
      </c>
      <c r="AO64">
        <v>2</v>
      </c>
      <c r="AP64">
        <v>1</v>
      </c>
      <c r="AQ64">
        <v>0</v>
      </c>
      <c r="AR64">
        <v>0</v>
      </c>
      <c r="AS64">
        <v>0</v>
      </c>
      <c r="AT64">
        <v>0</v>
      </c>
      <c r="AU64">
        <v>0</v>
      </c>
      <c r="AV64">
        <v>0</v>
      </c>
      <c r="AW64">
        <v>0</v>
      </c>
      <c r="AX64">
        <v>0</v>
      </c>
      <c r="AY64">
        <v>0</v>
      </c>
      <c r="AZ64">
        <v>0</v>
      </c>
      <c r="BA64">
        <v>0</v>
      </c>
      <c r="BB64">
        <v>0</v>
      </c>
      <c r="BC64">
        <v>0</v>
      </c>
      <c r="BD64">
        <v>0</v>
      </c>
      <c r="BE64">
        <v>0</v>
      </c>
      <c r="BF64">
        <v>0</v>
      </c>
      <c r="BG64" s="20">
        <v>0</v>
      </c>
      <c r="BH64" s="20">
        <v>0</v>
      </c>
      <c r="BI64" s="20">
        <v>17</v>
      </c>
      <c r="BJ64" s="20">
        <v>0</v>
      </c>
      <c r="BK64" s="20">
        <v>41</v>
      </c>
      <c r="BL64" s="20">
        <v>0</v>
      </c>
      <c r="BM64" s="20">
        <v>204</v>
      </c>
      <c r="BN64" s="20">
        <v>54</v>
      </c>
      <c r="BO64" s="20">
        <v>2</v>
      </c>
      <c r="BP64" s="20">
        <v>2237</v>
      </c>
      <c r="BQ64" s="20">
        <v>586</v>
      </c>
      <c r="BR64" s="20">
        <v>0</v>
      </c>
      <c r="BS64" s="20">
        <v>33</v>
      </c>
      <c r="BT64" s="20">
        <v>1015</v>
      </c>
      <c r="BU64" s="20">
        <v>102</v>
      </c>
      <c r="BV64" s="20">
        <v>996</v>
      </c>
      <c r="BW64" s="20">
        <v>1</v>
      </c>
      <c r="BX64" s="20">
        <v>0</v>
      </c>
      <c r="BY64" s="20">
        <v>0</v>
      </c>
    </row>
    <row r="65" spans="1:77" x14ac:dyDescent="0.25">
      <c r="A65" s="20" t="s">
        <v>448</v>
      </c>
      <c r="B65" s="20" t="s">
        <v>740</v>
      </c>
      <c r="C65" s="20" t="s">
        <v>745</v>
      </c>
      <c r="D65" s="1">
        <v>44641</v>
      </c>
      <c r="E65">
        <v>212</v>
      </c>
      <c r="F65">
        <v>5</v>
      </c>
      <c r="G65">
        <v>4</v>
      </c>
      <c r="H65">
        <v>0</v>
      </c>
      <c r="I65">
        <v>0</v>
      </c>
      <c r="J65">
        <v>119</v>
      </c>
      <c r="K65">
        <v>16</v>
      </c>
      <c r="L65">
        <v>26</v>
      </c>
      <c r="M65">
        <v>3</v>
      </c>
      <c r="N65">
        <v>3</v>
      </c>
      <c r="O65">
        <v>3</v>
      </c>
      <c r="P65">
        <v>0</v>
      </c>
      <c r="Q65">
        <v>0</v>
      </c>
      <c r="R65">
        <v>399</v>
      </c>
      <c r="S65">
        <v>275</v>
      </c>
      <c r="T65">
        <v>41</v>
      </c>
      <c r="U65">
        <v>27</v>
      </c>
      <c r="V65">
        <v>2</v>
      </c>
      <c r="W65">
        <v>1866</v>
      </c>
      <c r="X65">
        <v>828</v>
      </c>
      <c r="Y65">
        <v>194</v>
      </c>
      <c r="Z65">
        <v>323</v>
      </c>
      <c r="AA65">
        <v>24</v>
      </c>
      <c r="AB65">
        <v>1341</v>
      </c>
      <c r="AC65">
        <v>589</v>
      </c>
      <c r="AD65">
        <v>122</v>
      </c>
      <c r="AE65">
        <v>252</v>
      </c>
      <c r="AF65">
        <v>14</v>
      </c>
      <c r="AG65">
        <v>407</v>
      </c>
      <c r="AH65">
        <v>143</v>
      </c>
      <c r="AI65">
        <v>18</v>
      </c>
      <c r="AJ65">
        <v>81</v>
      </c>
      <c r="AK65">
        <v>13</v>
      </c>
      <c r="AL65">
        <v>82</v>
      </c>
      <c r="AM65">
        <v>57</v>
      </c>
      <c r="AN65">
        <v>14</v>
      </c>
      <c r="AO65">
        <v>2</v>
      </c>
      <c r="AP65">
        <v>0</v>
      </c>
      <c r="AQ65">
        <v>0</v>
      </c>
      <c r="AR65">
        <v>0</v>
      </c>
      <c r="AS65">
        <v>0</v>
      </c>
      <c r="AT65">
        <v>0</v>
      </c>
      <c r="AU65">
        <v>0</v>
      </c>
      <c r="AV65">
        <v>0</v>
      </c>
      <c r="AW65">
        <v>0</v>
      </c>
      <c r="AX65">
        <v>0</v>
      </c>
      <c r="AY65">
        <v>0</v>
      </c>
      <c r="AZ65">
        <v>0</v>
      </c>
      <c r="BA65">
        <v>0</v>
      </c>
      <c r="BB65">
        <v>0</v>
      </c>
      <c r="BC65">
        <v>0</v>
      </c>
      <c r="BD65">
        <v>0</v>
      </c>
      <c r="BE65">
        <v>0</v>
      </c>
      <c r="BF65">
        <v>0</v>
      </c>
      <c r="BG65" s="20">
        <v>5</v>
      </c>
      <c r="BH65" s="20">
        <v>0</v>
      </c>
      <c r="BI65" s="20">
        <v>161</v>
      </c>
      <c r="BJ65" s="20">
        <v>3</v>
      </c>
      <c r="BK65" s="20">
        <v>323</v>
      </c>
      <c r="BL65" s="20">
        <v>1255</v>
      </c>
      <c r="BM65" s="20">
        <v>907</v>
      </c>
      <c r="BN65" s="20">
        <v>278</v>
      </c>
      <c r="BO65" s="20">
        <v>64</v>
      </c>
      <c r="BP65" s="20">
        <v>8171</v>
      </c>
      <c r="BQ65" s="20">
        <v>2432</v>
      </c>
      <c r="BR65" s="20">
        <v>0</v>
      </c>
      <c r="BS65" s="20">
        <v>238</v>
      </c>
      <c r="BT65" s="20">
        <v>2928</v>
      </c>
      <c r="BU65" s="20">
        <v>253</v>
      </c>
      <c r="BV65" s="20">
        <v>4377</v>
      </c>
      <c r="BW65" s="20">
        <v>0</v>
      </c>
      <c r="BX65" s="20">
        <v>0</v>
      </c>
      <c r="BY65" s="20">
        <v>8</v>
      </c>
    </row>
    <row r="66" spans="1:77" x14ac:dyDescent="0.25">
      <c r="A66" s="20" t="s">
        <v>448</v>
      </c>
      <c r="B66" s="20" t="s">
        <v>740</v>
      </c>
      <c r="C66" s="20" t="s">
        <v>746</v>
      </c>
      <c r="D66" s="1">
        <v>44641</v>
      </c>
      <c r="E66">
        <v>184</v>
      </c>
      <c r="F66">
        <v>3</v>
      </c>
      <c r="G66">
        <v>2</v>
      </c>
      <c r="H66">
        <v>1</v>
      </c>
      <c r="I66">
        <v>1</v>
      </c>
      <c r="J66">
        <v>87</v>
      </c>
      <c r="K66">
        <v>35</v>
      </c>
      <c r="L66">
        <v>3</v>
      </c>
      <c r="M66">
        <v>9</v>
      </c>
      <c r="N66">
        <v>5</v>
      </c>
      <c r="O66">
        <v>4</v>
      </c>
      <c r="P66">
        <v>1</v>
      </c>
      <c r="Q66">
        <v>0</v>
      </c>
      <c r="R66">
        <v>607</v>
      </c>
      <c r="S66">
        <v>426</v>
      </c>
      <c r="T66">
        <v>75</v>
      </c>
      <c r="U66">
        <v>11</v>
      </c>
      <c r="V66">
        <v>1</v>
      </c>
      <c r="W66">
        <v>1689</v>
      </c>
      <c r="X66">
        <v>504</v>
      </c>
      <c r="Y66">
        <v>537</v>
      </c>
      <c r="Z66">
        <v>131</v>
      </c>
      <c r="AA66">
        <v>15</v>
      </c>
      <c r="AB66">
        <v>1100</v>
      </c>
      <c r="AC66">
        <v>497</v>
      </c>
      <c r="AD66">
        <v>162</v>
      </c>
      <c r="AE66">
        <v>148</v>
      </c>
      <c r="AF66">
        <v>2</v>
      </c>
      <c r="AG66">
        <v>156</v>
      </c>
      <c r="AH66">
        <v>30</v>
      </c>
      <c r="AI66">
        <v>47</v>
      </c>
      <c r="AJ66">
        <v>18</v>
      </c>
      <c r="AK66">
        <v>7</v>
      </c>
      <c r="AL66">
        <v>86</v>
      </c>
      <c r="AM66">
        <v>48</v>
      </c>
      <c r="AN66">
        <v>22</v>
      </c>
      <c r="AO66">
        <v>0</v>
      </c>
      <c r="AP66">
        <v>0</v>
      </c>
      <c r="AQ66">
        <v>0</v>
      </c>
      <c r="AR66">
        <v>0</v>
      </c>
      <c r="AS66">
        <v>0</v>
      </c>
      <c r="AT66">
        <v>0</v>
      </c>
      <c r="AU66">
        <v>0</v>
      </c>
      <c r="AV66">
        <v>0</v>
      </c>
      <c r="AW66">
        <v>0</v>
      </c>
      <c r="AX66">
        <v>0</v>
      </c>
      <c r="AY66">
        <v>0</v>
      </c>
      <c r="AZ66">
        <v>0</v>
      </c>
      <c r="BA66">
        <v>0</v>
      </c>
      <c r="BB66">
        <v>0</v>
      </c>
      <c r="BC66">
        <v>0</v>
      </c>
      <c r="BD66">
        <v>0</v>
      </c>
      <c r="BE66">
        <v>0</v>
      </c>
      <c r="BF66">
        <v>0</v>
      </c>
      <c r="BG66" s="20">
        <v>3</v>
      </c>
      <c r="BH66" s="20">
        <v>1</v>
      </c>
      <c r="BI66" s="20">
        <v>131</v>
      </c>
      <c r="BJ66" s="20">
        <v>4</v>
      </c>
      <c r="BK66" s="20">
        <v>504</v>
      </c>
      <c r="BL66" s="20">
        <v>936</v>
      </c>
      <c r="BM66" s="20">
        <v>751</v>
      </c>
      <c r="BN66" s="20">
        <v>71</v>
      </c>
      <c r="BO66" s="20">
        <v>62</v>
      </c>
      <c r="BP66" s="20">
        <v>7010</v>
      </c>
      <c r="BQ66" s="20">
        <v>1222</v>
      </c>
      <c r="BR66" s="20">
        <v>0</v>
      </c>
      <c r="BS66" s="20">
        <v>1343</v>
      </c>
      <c r="BT66" s="20">
        <v>2017</v>
      </c>
      <c r="BU66" s="20">
        <v>431</v>
      </c>
      <c r="BV66" s="20">
        <v>2846</v>
      </c>
      <c r="BW66" s="20">
        <v>0</v>
      </c>
      <c r="BX66" s="20">
        <v>0</v>
      </c>
      <c r="BY66" s="20">
        <v>7</v>
      </c>
    </row>
    <row r="67" spans="1:77" x14ac:dyDescent="0.25">
      <c r="A67" s="20" t="s">
        <v>448</v>
      </c>
      <c r="B67" s="20" t="s">
        <v>449</v>
      </c>
      <c r="C67" s="20" t="s">
        <v>547</v>
      </c>
      <c r="D67" s="1">
        <v>44641</v>
      </c>
      <c r="E67">
        <v>129</v>
      </c>
      <c r="F67">
        <v>5</v>
      </c>
      <c r="G67">
        <v>3</v>
      </c>
      <c r="H67">
        <v>0</v>
      </c>
      <c r="I67">
        <v>0</v>
      </c>
      <c r="J67">
        <v>99</v>
      </c>
      <c r="K67">
        <v>7</v>
      </c>
      <c r="L67">
        <v>8</v>
      </c>
      <c r="M67">
        <v>0</v>
      </c>
      <c r="N67">
        <v>0</v>
      </c>
      <c r="O67">
        <v>0</v>
      </c>
      <c r="P67">
        <v>0</v>
      </c>
      <c r="Q67">
        <v>0</v>
      </c>
      <c r="R67">
        <v>358</v>
      </c>
      <c r="S67">
        <v>300</v>
      </c>
      <c r="T67">
        <v>24</v>
      </c>
      <c r="U67">
        <v>2</v>
      </c>
      <c r="V67">
        <v>0</v>
      </c>
      <c r="W67">
        <v>1146</v>
      </c>
      <c r="X67">
        <v>743</v>
      </c>
      <c r="Y67">
        <v>81</v>
      </c>
      <c r="Z67">
        <v>94</v>
      </c>
      <c r="AA67">
        <v>7</v>
      </c>
      <c r="AB67">
        <v>1051</v>
      </c>
      <c r="AC67">
        <v>789</v>
      </c>
      <c r="AD67">
        <v>80</v>
      </c>
      <c r="AE67">
        <v>41</v>
      </c>
      <c r="AF67">
        <v>3</v>
      </c>
      <c r="AG67">
        <v>240</v>
      </c>
      <c r="AH67">
        <v>164</v>
      </c>
      <c r="AI67">
        <v>5</v>
      </c>
      <c r="AJ67">
        <v>16</v>
      </c>
      <c r="AK67">
        <v>1</v>
      </c>
      <c r="AL67">
        <v>49</v>
      </c>
      <c r="AM67">
        <v>41</v>
      </c>
      <c r="AN67">
        <v>4</v>
      </c>
      <c r="AO67">
        <v>1</v>
      </c>
      <c r="AP67">
        <v>0</v>
      </c>
      <c r="AQ67">
        <v>0</v>
      </c>
      <c r="AR67">
        <v>0</v>
      </c>
      <c r="AS67">
        <v>0</v>
      </c>
      <c r="AT67">
        <v>0</v>
      </c>
      <c r="AU67">
        <v>0</v>
      </c>
      <c r="AV67">
        <v>0</v>
      </c>
      <c r="AW67">
        <v>0</v>
      </c>
      <c r="AX67">
        <v>0</v>
      </c>
      <c r="AY67">
        <v>0</v>
      </c>
      <c r="AZ67">
        <v>0</v>
      </c>
      <c r="BA67">
        <v>0</v>
      </c>
      <c r="BB67">
        <v>0</v>
      </c>
      <c r="BC67">
        <v>0</v>
      </c>
      <c r="BD67">
        <v>0</v>
      </c>
      <c r="BE67">
        <v>1</v>
      </c>
      <c r="BF67">
        <v>0</v>
      </c>
      <c r="BG67" s="20">
        <v>4</v>
      </c>
      <c r="BH67" s="20">
        <v>0</v>
      </c>
      <c r="BI67" s="20">
        <v>111</v>
      </c>
      <c r="BJ67" s="20">
        <v>0</v>
      </c>
      <c r="BK67" s="20">
        <v>329</v>
      </c>
      <c r="BL67" s="20">
        <v>934</v>
      </c>
      <c r="BM67" s="20">
        <v>910</v>
      </c>
      <c r="BN67" s="20">
        <v>212</v>
      </c>
      <c r="BO67" s="20">
        <v>44</v>
      </c>
      <c r="BP67" s="20">
        <v>5465</v>
      </c>
      <c r="BQ67" s="20">
        <v>3219</v>
      </c>
      <c r="BR67" s="20">
        <v>1</v>
      </c>
      <c r="BS67" s="20">
        <v>251</v>
      </c>
      <c r="BT67" s="20">
        <v>868</v>
      </c>
      <c r="BU67" s="20">
        <v>81</v>
      </c>
      <c r="BV67" s="20">
        <v>4108</v>
      </c>
      <c r="BW67" s="20">
        <v>0</v>
      </c>
      <c r="BX67" s="20">
        <v>0</v>
      </c>
      <c r="BY67" s="20">
        <v>9</v>
      </c>
    </row>
    <row r="68" spans="1:77" x14ac:dyDescent="0.25">
      <c r="A68" s="20" t="s">
        <v>448</v>
      </c>
      <c r="B68" s="20" t="s">
        <v>738</v>
      </c>
      <c r="C68" s="20" t="s">
        <v>747</v>
      </c>
      <c r="D68" s="1">
        <v>44641</v>
      </c>
      <c r="E68">
        <v>61</v>
      </c>
      <c r="F68">
        <v>0</v>
      </c>
      <c r="G68">
        <v>0</v>
      </c>
      <c r="H68">
        <v>0</v>
      </c>
      <c r="I68">
        <v>0</v>
      </c>
      <c r="J68">
        <v>40</v>
      </c>
      <c r="K68">
        <v>3</v>
      </c>
      <c r="L68">
        <v>4</v>
      </c>
      <c r="M68">
        <v>1</v>
      </c>
      <c r="N68">
        <v>0</v>
      </c>
      <c r="O68">
        <v>0</v>
      </c>
      <c r="P68">
        <v>0</v>
      </c>
      <c r="Q68">
        <v>0</v>
      </c>
      <c r="R68">
        <v>334</v>
      </c>
      <c r="S68">
        <v>201</v>
      </c>
      <c r="T68">
        <v>28</v>
      </c>
      <c r="U68">
        <v>47</v>
      </c>
      <c r="V68">
        <v>2</v>
      </c>
      <c r="W68">
        <v>735</v>
      </c>
      <c r="X68">
        <v>302</v>
      </c>
      <c r="Y68">
        <v>62</v>
      </c>
      <c r="Z68">
        <v>166</v>
      </c>
      <c r="AA68">
        <v>11</v>
      </c>
      <c r="AB68">
        <v>707</v>
      </c>
      <c r="AC68">
        <v>292</v>
      </c>
      <c r="AD68">
        <v>54</v>
      </c>
      <c r="AE68">
        <v>154</v>
      </c>
      <c r="AF68">
        <v>32</v>
      </c>
      <c r="AG68">
        <v>98</v>
      </c>
      <c r="AH68">
        <v>22</v>
      </c>
      <c r="AI68">
        <v>2</v>
      </c>
      <c r="AJ68">
        <v>27</v>
      </c>
      <c r="AK68">
        <v>12</v>
      </c>
      <c r="AL68">
        <v>23</v>
      </c>
      <c r="AM68">
        <v>14</v>
      </c>
      <c r="AN68">
        <v>3</v>
      </c>
      <c r="AO68">
        <v>0</v>
      </c>
      <c r="AP68">
        <v>0</v>
      </c>
      <c r="AQ68">
        <v>0</v>
      </c>
      <c r="AR68">
        <v>0</v>
      </c>
      <c r="AS68">
        <v>0</v>
      </c>
      <c r="AT68">
        <v>0</v>
      </c>
      <c r="AU68">
        <v>0</v>
      </c>
      <c r="AV68">
        <v>0</v>
      </c>
      <c r="AW68">
        <v>0</v>
      </c>
      <c r="AX68">
        <v>0</v>
      </c>
      <c r="AY68">
        <v>0</v>
      </c>
      <c r="AZ68">
        <v>0</v>
      </c>
      <c r="BA68">
        <v>0</v>
      </c>
      <c r="BB68">
        <v>0</v>
      </c>
      <c r="BC68">
        <v>0</v>
      </c>
      <c r="BD68">
        <v>0</v>
      </c>
      <c r="BE68">
        <v>0</v>
      </c>
      <c r="BF68">
        <v>0</v>
      </c>
      <c r="BG68" s="20">
        <v>0</v>
      </c>
      <c r="BH68" s="20">
        <v>0</v>
      </c>
      <c r="BI68" s="20">
        <v>51</v>
      </c>
      <c r="BJ68" s="20">
        <v>0</v>
      </c>
      <c r="BK68" s="20">
        <v>249</v>
      </c>
      <c r="BL68" s="20">
        <v>473</v>
      </c>
      <c r="BM68" s="20">
        <v>442</v>
      </c>
      <c r="BN68" s="20">
        <v>49</v>
      </c>
      <c r="BO68" s="20">
        <v>18</v>
      </c>
      <c r="BP68" s="20">
        <v>2713</v>
      </c>
      <c r="BQ68" s="20">
        <v>720</v>
      </c>
      <c r="BR68" s="20">
        <v>0</v>
      </c>
      <c r="BS68" s="20">
        <v>83</v>
      </c>
      <c r="BT68" s="20">
        <v>891</v>
      </c>
      <c r="BU68" s="20">
        <v>266</v>
      </c>
      <c r="BV68" s="20">
        <v>1343</v>
      </c>
      <c r="BW68" s="20">
        <v>0</v>
      </c>
      <c r="BX68" s="20">
        <v>0</v>
      </c>
      <c r="BY68" s="20">
        <v>0</v>
      </c>
    </row>
    <row r="69" spans="1:77" x14ac:dyDescent="0.25">
      <c r="A69" s="20" t="s">
        <v>448</v>
      </c>
      <c r="B69" s="20" t="s">
        <v>537</v>
      </c>
      <c r="C69" s="20" t="s">
        <v>548</v>
      </c>
      <c r="D69" s="1">
        <v>44641</v>
      </c>
      <c r="E69">
        <v>16</v>
      </c>
      <c r="F69">
        <v>0</v>
      </c>
      <c r="G69">
        <v>0</v>
      </c>
      <c r="H69">
        <v>0</v>
      </c>
      <c r="I69">
        <v>0</v>
      </c>
      <c r="J69">
        <v>5</v>
      </c>
      <c r="K69">
        <v>1</v>
      </c>
      <c r="L69">
        <v>3</v>
      </c>
      <c r="M69">
        <v>0</v>
      </c>
      <c r="N69">
        <v>0</v>
      </c>
      <c r="O69">
        <v>0</v>
      </c>
      <c r="P69">
        <v>0</v>
      </c>
      <c r="Q69">
        <v>0</v>
      </c>
      <c r="R69">
        <v>21</v>
      </c>
      <c r="S69">
        <v>10</v>
      </c>
      <c r="T69">
        <v>2</v>
      </c>
      <c r="U69">
        <v>3</v>
      </c>
      <c r="V69">
        <v>3</v>
      </c>
      <c r="W69">
        <v>388</v>
      </c>
      <c r="X69">
        <v>92</v>
      </c>
      <c r="Y69">
        <v>75</v>
      </c>
      <c r="Z69">
        <v>80</v>
      </c>
      <c r="AA69">
        <v>17</v>
      </c>
      <c r="AB69">
        <v>187</v>
      </c>
      <c r="AC69">
        <v>45</v>
      </c>
      <c r="AD69">
        <v>20</v>
      </c>
      <c r="AE69">
        <v>64</v>
      </c>
      <c r="AF69">
        <v>13</v>
      </c>
      <c r="AG69">
        <v>33</v>
      </c>
      <c r="AH69">
        <v>5</v>
      </c>
      <c r="AI69">
        <v>7</v>
      </c>
      <c r="AJ69">
        <v>4</v>
      </c>
      <c r="AK69">
        <v>3</v>
      </c>
      <c r="AL69">
        <v>2</v>
      </c>
      <c r="AM69">
        <v>1</v>
      </c>
      <c r="AN69">
        <v>1</v>
      </c>
      <c r="AO69">
        <v>0</v>
      </c>
      <c r="AP69">
        <v>0</v>
      </c>
      <c r="AQ69">
        <v>0</v>
      </c>
      <c r="AR69">
        <v>0</v>
      </c>
      <c r="AS69">
        <v>0</v>
      </c>
      <c r="AT69">
        <v>0</v>
      </c>
      <c r="AU69">
        <v>0</v>
      </c>
      <c r="AV69">
        <v>0</v>
      </c>
      <c r="AW69">
        <v>0</v>
      </c>
      <c r="AX69">
        <v>0</v>
      </c>
      <c r="AY69">
        <v>0</v>
      </c>
      <c r="AZ69">
        <v>0</v>
      </c>
      <c r="BA69">
        <v>0</v>
      </c>
      <c r="BB69">
        <v>0</v>
      </c>
      <c r="BC69">
        <v>0</v>
      </c>
      <c r="BD69">
        <v>0</v>
      </c>
      <c r="BE69">
        <v>0</v>
      </c>
      <c r="BF69">
        <v>0</v>
      </c>
      <c r="BG69" s="20">
        <v>0</v>
      </c>
      <c r="BH69" s="20">
        <v>0</v>
      </c>
      <c r="BI69" s="20">
        <v>10</v>
      </c>
      <c r="BJ69" s="20">
        <v>0</v>
      </c>
      <c r="BK69" s="20">
        <v>12</v>
      </c>
      <c r="BL69" s="20">
        <v>177</v>
      </c>
      <c r="BM69" s="20">
        <v>67</v>
      </c>
      <c r="BN69" s="20">
        <v>14</v>
      </c>
      <c r="BO69" s="20">
        <v>1</v>
      </c>
      <c r="BP69" s="20">
        <v>834</v>
      </c>
      <c r="BQ69" s="20">
        <v>120</v>
      </c>
      <c r="BR69" s="20">
        <v>0</v>
      </c>
      <c r="BS69" s="20">
        <v>59</v>
      </c>
      <c r="BT69" s="20">
        <v>266</v>
      </c>
      <c r="BU69" s="20">
        <v>131</v>
      </c>
      <c r="BV69" s="20">
        <v>279</v>
      </c>
      <c r="BW69" s="20">
        <v>0</v>
      </c>
      <c r="BX69" s="20">
        <v>0</v>
      </c>
      <c r="BY69" s="20">
        <v>0</v>
      </c>
    </row>
    <row r="70" spans="1:77" x14ac:dyDescent="0.25">
      <c r="A70" s="20" t="s">
        <v>448</v>
      </c>
      <c r="B70" s="20" t="s">
        <v>449</v>
      </c>
      <c r="C70" s="20" t="s">
        <v>549</v>
      </c>
      <c r="D70" s="1">
        <v>44641</v>
      </c>
      <c r="E70">
        <v>177</v>
      </c>
      <c r="F70">
        <v>9</v>
      </c>
      <c r="G70">
        <v>5</v>
      </c>
      <c r="H70">
        <v>2</v>
      </c>
      <c r="I70">
        <v>2</v>
      </c>
      <c r="J70">
        <v>119</v>
      </c>
      <c r="K70">
        <v>15</v>
      </c>
      <c r="L70">
        <v>11</v>
      </c>
      <c r="M70">
        <v>4</v>
      </c>
      <c r="N70">
        <v>5</v>
      </c>
      <c r="O70">
        <v>2</v>
      </c>
      <c r="P70">
        <v>0</v>
      </c>
      <c r="Q70">
        <v>0</v>
      </c>
      <c r="R70">
        <v>443</v>
      </c>
      <c r="S70">
        <v>355</v>
      </c>
      <c r="T70">
        <v>36</v>
      </c>
      <c r="U70">
        <v>8</v>
      </c>
      <c r="V70">
        <v>2</v>
      </c>
      <c r="W70">
        <v>1674</v>
      </c>
      <c r="X70">
        <v>995</v>
      </c>
      <c r="Y70">
        <v>159</v>
      </c>
      <c r="Z70">
        <v>141</v>
      </c>
      <c r="AA70">
        <v>9</v>
      </c>
      <c r="AB70">
        <v>1234</v>
      </c>
      <c r="AC70">
        <v>762</v>
      </c>
      <c r="AD70">
        <v>32</v>
      </c>
      <c r="AE70">
        <v>196</v>
      </c>
      <c r="AF70">
        <v>17</v>
      </c>
      <c r="AG70">
        <v>330</v>
      </c>
      <c r="AH70">
        <v>182</v>
      </c>
      <c r="AI70">
        <v>12</v>
      </c>
      <c r="AJ70">
        <v>43</v>
      </c>
      <c r="AK70">
        <v>12</v>
      </c>
      <c r="AL70">
        <v>71</v>
      </c>
      <c r="AM70">
        <v>54</v>
      </c>
      <c r="AN70">
        <v>5</v>
      </c>
      <c r="AO70">
        <v>0</v>
      </c>
      <c r="AP70">
        <v>0</v>
      </c>
      <c r="AQ70">
        <v>0</v>
      </c>
      <c r="AR70">
        <v>1</v>
      </c>
      <c r="AS70">
        <v>0</v>
      </c>
      <c r="AT70">
        <v>1</v>
      </c>
      <c r="AU70">
        <v>0</v>
      </c>
      <c r="AV70">
        <v>0</v>
      </c>
      <c r="AW70">
        <v>0</v>
      </c>
      <c r="AX70">
        <v>0</v>
      </c>
      <c r="AY70">
        <v>0</v>
      </c>
      <c r="AZ70">
        <v>0</v>
      </c>
      <c r="BA70">
        <v>0</v>
      </c>
      <c r="BB70">
        <v>0</v>
      </c>
      <c r="BC70">
        <v>0</v>
      </c>
      <c r="BD70">
        <v>0</v>
      </c>
      <c r="BE70">
        <v>0</v>
      </c>
      <c r="BF70">
        <v>0</v>
      </c>
      <c r="BG70" s="20">
        <v>7</v>
      </c>
      <c r="BH70" s="20">
        <v>2</v>
      </c>
      <c r="BI70" s="20">
        <v>143</v>
      </c>
      <c r="BJ70" s="20">
        <v>5</v>
      </c>
      <c r="BK70" s="20">
        <v>392</v>
      </c>
      <c r="BL70" s="20">
        <v>1309</v>
      </c>
      <c r="BM70" s="20">
        <v>960</v>
      </c>
      <c r="BN70" s="20">
        <v>248</v>
      </c>
      <c r="BO70" s="20">
        <v>64</v>
      </c>
      <c r="BP70" s="20">
        <v>7761</v>
      </c>
      <c r="BQ70" s="20">
        <v>3521</v>
      </c>
      <c r="BR70" s="20">
        <v>0</v>
      </c>
      <c r="BS70" s="20">
        <v>97</v>
      </c>
      <c r="BT70" s="20">
        <v>2013</v>
      </c>
      <c r="BU70" s="20">
        <v>320</v>
      </c>
      <c r="BV70" s="20">
        <v>5055</v>
      </c>
      <c r="BW70" s="20">
        <v>1</v>
      </c>
      <c r="BX70" s="20">
        <v>0</v>
      </c>
      <c r="BY70" s="20">
        <v>11</v>
      </c>
    </row>
    <row r="71" spans="1:77" x14ac:dyDescent="0.25">
      <c r="A71" s="20" t="s">
        <v>448</v>
      </c>
      <c r="B71" s="20" t="s">
        <v>535</v>
      </c>
      <c r="C71" s="20" t="s">
        <v>550</v>
      </c>
      <c r="D71" s="1">
        <v>44641</v>
      </c>
      <c r="E71">
        <v>109</v>
      </c>
      <c r="F71">
        <v>2</v>
      </c>
      <c r="G71">
        <v>2</v>
      </c>
      <c r="H71">
        <v>0</v>
      </c>
      <c r="I71">
        <v>0</v>
      </c>
      <c r="J71">
        <v>58</v>
      </c>
      <c r="K71">
        <v>9</v>
      </c>
      <c r="L71">
        <v>18</v>
      </c>
      <c r="M71">
        <v>1</v>
      </c>
      <c r="N71">
        <v>0</v>
      </c>
      <c r="O71">
        <v>0</v>
      </c>
      <c r="P71">
        <v>0</v>
      </c>
      <c r="Q71">
        <v>0</v>
      </c>
      <c r="R71">
        <v>209</v>
      </c>
      <c r="S71">
        <v>158</v>
      </c>
      <c r="T71">
        <v>9</v>
      </c>
      <c r="U71">
        <v>11</v>
      </c>
      <c r="V71">
        <v>0</v>
      </c>
      <c r="W71">
        <v>830</v>
      </c>
      <c r="X71">
        <v>441</v>
      </c>
      <c r="Y71">
        <v>76</v>
      </c>
      <c r="Z71">
        <v>116</v>
      </c>
      <c r="AA71">
        <v>11</v>
      </c>
      <c r="AB71">
        <v>657</v>
      </c>
      <c r="AC71">
        <v>337</v>
      </c>
      <c r="AD71">
        <v>17</v>
      </c>
      <c r="AE71">
        <v>127</v>
      </c>
      <c r="AF71">
        <v>11</v>
      </c>
      <c r="AG71">
        <v>154</v>
      </c>
      <c r="AH71">
        <v>73</v>
      </c>
      <c r="AI71">
        <v>7</v>
      </c>
      <c r="AJ71">
        <v>27</v>
      </c>
      <c r="AK71">
        <v>0</v>
      </c>
      <c r="AL71">
        <v>41</v>
      </c>
      <c r="AM71">
        <v>35</v>
      </c>
      <c r="AN71">
        <v>2</v>
      </c>
      <c r="AO71">
        <v>2</v>
      </c>
      <c r="AP71">
        <v>0</v>
      </c>
      <c r="AQ71">
        <v>0</v>
      </c>
      <c r="AR71">
        <v>0</v>
      </c>
      <c r="AS71">
        <v>0</v>
      </c>
      <c r="AT71">
        <v>0</v>
      </c>
      <c r="AU71">
        <v>0</v>
      </c>
      <c r="AV71">
        <v>0</v>
      </c>
      <c r="AW71">
        <v>0</v>
      </c>
      <c r="AX71">
        <v>0</v>
      </c>
      <c r="AY71">
        <v>0</v>
      </c>
      <c r="AZ71">
        <v>0</v>
      </c>
      <c r="BA71">
        <v>0</v>
      </c>
      <c r="BB71">
        <v>0</v>
      </c>
      <c r="BC71">
        <v>0</v>
      </c>
      <c r="BD71">
        <v>0</v>
      </c>
      <c r="BE71">
        <v>0</v>
      </c>
      <c r="BF71">
        <v>0</v>
      </c>
      <c r="BG71" s="20">
        <v>2</v>
      </c>
      <c r="BH71" s="20">
        <v>0</v>
      </c>
      <c r="BI71" s="20">
        <v>79</v>
      </c>
      <c r="BJ71" s="20">
        <v>0</v>
      </c>
      <c r="BK71" s="20">
        <v>182</v>
      </c>
      <c r="BL71" s="20">
        <v>591</v>
      </c>
      <c r="BM71" s="20">
        <v>476</v>
      </c>
      <c r="BN71" s="20">
        <v>109</v>
      </c>
      <c r="BO71" s="20">
        <v>37</v>
      </c>
      <c r="BP71" s="20">
        <v>5534</v>
      </c>
      <c r="BQ71" s="20">
        <v>1910</v>
      </c>
      <c r="BR71" s="20">
        <v>0</v>
      </c>
      <c r="BS71" s="20">
        <v>185</v>
      </c>
      <c r="BT71" s="20">
        <v>1857</v>
      </c>
      <c r="BU71" s="20">
        <v>177</v>
      </c>
      <c r="BV71" s="20">
        <v>3032</v>
      </c>
      <c r="BW71" s="20">
        <v>0</v>
      </c>
      <c r="BX71" s="20">
        <v>0</v>
      </c>
      <c r="BY71" s="20">
        <v>3</v>
      </c>
    </row>
    <row r="72" spans="1:77" x14ac:dyDescent="0.25">
      <c r="A72" s="20" t="s">
        <v>448</v>
      </c>
      <c r="B72" s="20" t="s">
        <v>535</v>
      </c>
      <c r="C72" s="20" t="s">
        <v>551</v>
      </c>
      <c r="D72" s="1">
        <v>44641</v>
      </c>
      <c r="E72">
        <v>261</v>
      </c>
      <c r="F72">
        <v>9</v>
      </c>
      <c r="G72">
        <v>7</v>
      </c>
      <c r="H72">
        <v>6</v>
      </c>
      <c r="I72">
        <v>4</v>
      </c>
      <c r="J72">
        <v>170</v>
      </c>
      <c r="K72">
        <v>14</v>
      </c>
      <c r="L72">
        <v>33</v>
      </c>
      <c r="M72">
        <v>2</v>
      </c>
      <c r="N72">
        <v>24</v>
      </c>
      <c r="O72">
        <v>16</v>
      </c>
      <c r="P72">
        <v>0</v>
      </c>
      <c r="Q72">
        <v>3</v>
      </c>
      <c r="R72">
        <v>614</v>
      </c>
      <c r="S72">
        <v>474</v>
      </c>
      <c r="T72">
        <v>38</v>
      </c>
      <c r="U72">
        <v>20</v>
      </c>
      <c r="V72">
        <v>17</v>
      </c>
      <c r="W72">
        <v>0</v>
      </c>
      <c r="X72">
        <v>0</v>
      </c>
      <c r="Y72">
        <v>0</v>
      </c>
      <c r="Z72">
        <v>0</v>
      </c>
      <c r="AA72">
        <v>0</v>
      </c>
      <c r="AB72">
        <v>2617</v>
      </c>
      <c r="AC72">
        <v>1590</v>
      </c>
      <c r="AD72">
        <v>138</v>
      </c>
      <c r="AE72">
        <v>271</v>
      </c>
      <c r="AF72">
        <v>56</v>
      </c>
      <c r="AG72">
        <v>762</v>
      </c>
      <c r="AH72">
        <v>309</v>
      </c>
      <c r="AI72">
        <v>52</v>
      </c>
      <c r="AJ72">
        <v>127</v>
      </c>
      <c r="AK72">
        <v>22</v>
      </c>
      <c r="AL72">
        <v>117</v>
      </c>
      <c r="AM72">
        <v>83</v>
      </c>
      <c r="AN72">
        <v>18</v>
      </c>
      <c r="AO72">
        <v>3</v>
      </c>
      <c r="AP72">
        <v>2</v>
      </c>
      <c r="AQ72">
        <v>0</v>
      </c>
      <c r="AR72">
        <v>0</v>
      </c>
      <c r="AS72">
        <v>0</v>
      </c>
      <c r="AT72">
        <v>0</v>
      </c>
      <c r="AU72">
        <v>0</v>
      </c>
      <c r="AV72">
        <v>0</v>
      </c>
      <c r="AW72">
        <v>1</v>
      </c>
      <c r="AX72">
        <v>0</v>
      </c>
      <c r="AY72">
        <v>0</v>
      </c>
      <c r="AZ72">
        <v>0</v>
      </c>
      <c r="BA72">
        <v>0</v>
      </c>
      <c r="BB72">
        <v>0</v>
      </c>
      <c r="BC72">
        <v>0</v>
      </c>
      <c r="BD72">
        <v>0</v>
      </c>
      <c r="BE72">
        <v>0</v>
      </c>
      <c r="BF72">
        <v>0</v>
      </c>
      <c r="BG72" s="20">
        <v>9</v>
      </c>
      <c r="BH72" s="20">
        <v>5</v>
      </c>
      <c r="BI72" s="20">
        <v>208</v>
      </c>
      <c r="BJ72" s="20">
        <v>19</v>
      </c>
      <c r="BK72" s="20">
        <v>534</v>
      </c>
      <c r="BL72" s="20">
        <v>0</v>
      </c>
      <c r="BM72" s="20">
        <v>2086</v>
      </c>
      <c r="BN72" s="20">
        <v>522</v>
      </c>
      <c r="BO72" s="20">
        <v>92</v>
      </c>
      <c r="BP72" s="20">
        <v>11852</v>
      </c>
      <c r="BQ72" s="20">
        <v>4805</v>
      </c>
      <c r="BR72" s="20">
        <v>0</v>
      </c>
      <c r="BS72" s="20">
        <v>328</v>
      </c>
      <c r="BT72" s="20">
        <v>3133</v>
      </c>
      <c r="BU72" s="20">
        <v>409</v>
      </c>
      <c r="BV72" s="20">
        <v>7456</v>
      </c>
      <c r="BW72" s="20">
        <v>15</v>
      </c>
      <c r="BX72" s="20">
        <v>0</v>
      </c>
      <c r="BY72" s="20">
        <v>0</v>
      </c>
    </row>
    <row r="73" spans="1:77" x14ac:dyDescent="0.25">
      <c r="A73" s="20" t="s">
        <v>448</v>
      </c>
      <c r="B73" s="20" t="s">
        <v>527</v>
      </c>
      <c r="C73" s="20" t="s">
        <v>552</v>
      </c>
      <c r="D73" s="1">
        <v>44641</v>
      </c>
      <c r="E73">
        <v>165</v>
      </c>
      <c r="F73">
        <v>6</v>
      </c>
      <c r="G73">
        <v>5</v>
      </c>
      <c r="H73">
        <v>0</v>
      </c>
      <c r="I73">
        <v>0</v>
      </c>
      <c r="J73">
        <v>104</v>
      </c>
      <c r="K73">
        <v>10</v>
      </c>
      <c r="L73">
        <v>21</v>
      </c>
      <c r="M73">
        <v>3</v>
      </c>
      <c r="N73">
        <v>0</v>
      </c>
      <c r="O73">
        <v>0</v>
      </c>
      <c r="P73">
        <v>0</v>
      </c>
      <c r="Q73">
        <v>0</v>
      </c>
      <c r="R73">
        <v>425</v>
      </c>
      <c r="S73">
        <v>304</v>
      </c>
      <c r="T73">
        <v>33</v>
      </c>
      <c r="U73">
        <v>27</v>
      </c>
      <c r="V73">
        <v>4</v>
      </c>
      <c r="W73">
        <v>1621</v>
      </c>
      <c r="X73">
        <v>796</v>
      </c>
      <c r="Y73">
        <v>129</v>
      </c>
      <c r="Z73">
        <v>230</v>
      </c>
      <c r="AA73">
        <v>31</v>
      </c>
      <c r="AB73">
        <v>1229</v>
      </c>
      <c r="AC73">
        <v>576</v>
      </c>
      <c r="AD73">
        <v>57</v>
      </c>
      <c r="AE73">
        <v>281</v>
      </c>
      <c r="AF73">
        <v>47</v>
      </c>
      <c r="AG73">
        <v>293</v>
      </c>
      <c r="AH73">
        <v>145</v>
      </c>
      <c r="AI73">
        <v>11</v>
      </c>
      <c r="AJ73">
        <v>53</v>
      </c>
      <c r="AK73">
        <v>19</v>
      </c>
      <c r="AL73">
        <v>87</v>
      </c>
      <c r="AM73">
        <v>55</v>
      </c>
      <c r="AN73">
        <v>16</v>
      </c>
      <c r="AO73">
        <v>2</v>
      </c>
      <c r="AP73">
        <v>2</v>
      </c>
      <c r="AQ73">
        <v>0</v>
      </c>
      <c r="AR73">
        <v>0</v>
      </c>
      <c r="AS73">
        <v>0</v>
      </c>
      <c r="AT73">
        <v>0</v>
      </c>
      <c r="AU73">
        <v>0</v>
      </c>
      <c r="AV73">
        <v>0</v>
      </c>
      <c r="AW73">
        <v>0</v>
      </c>
      <c r="AX73">
        <v>0</v>
      </c>
      <c r="AY73">
        <v>0</v>
      </c>
      <c r="AZ73">
        <v>0</v>
      </c>
      <c r="BA73">
        <v>0</v>
      </c>
      <c r="BB73">
        <v>0</v>
      </c>
      <c r="BC73">
        <v>1</v>
      </c>
      <c r="BD73">
        <v>0</v>
      </c>
      <c r="BE73">
        <v>0</v>
      </c>
      <c r="BF73">
        <v>0</v>
      </c>
      <c r="BG73" s="20">
        <v>6</v>
      </c>
      <c r="BH73" s="20">
        <v>0</v>
      </c>
      <c r="BI73" s="20">
        <v>130</v>
      </c>
      <c r="BJ73" s="20">
        <v>0</v>
      </c>
      <c r="BK73" s="20">
        <v>350</v>
      </c>
      <c r="BL73" s="20">
        <v>1164</v>
      </c>
      <c r="BM73" s="20">
        <v>810</v>
      </c>
      <c r="BN73" s="20">
        <v>201</v>
      </c>
      <c r="BO73" s="20">
        <v>65</v>
      </c>
      <c r="BP73" s="20">
        <v>7369</v>
      </c>
      <c r="BQ73" s="20">
        <v>2783</v>
      </c>
      <c r="BR73" s="20">
        <v>0</v>
      </c>
      <c r="BS73" s="20">
        <v>147</v>
      </c>
      <c r="BT73" s="20">
        <v>2150</v>
      </c>
      <c r="BU73" s="20">
        <v>419</v>
      </c>
      <c r="BV73" s="20">
        <v>4355</v>
      </c>
      <c r="BW73" s="20">
        <v>0</v>
      </c>
      <c r="BX73" s="20">
        <v>0</v>
      </c>
      <c r="BY73" s="20">
        <v>4</v>
      </c>
    </row>
    <row r="74" spans="1:77" x14ac:dyDescent="0.25">
      <c r="A74" s="20" t="s">
        <v>448</v>
      </c>
      <c r="B74" s="20" t="s">
        <v>535</v>
      </c>
      <c r="C74" s="20" t="s">
        <v>553</v>
      </c>
      <c r="D74" s="1">
        <v>44641</v>
      </c>
      <c r="E74">
        <v>171</v>
      </c>
      <c r="F74">
        <v>4</v>
      </c>
      <c r="G74">
        <v>4</v>
      </c>
      <c r="H74">
        <v>0</v>
      </c>
      <c r="I74">
        <v>0</v>
      </c>
      <c r="J74">
        <v>142</v>
      </c>
      <c r="K74">
        <v>6</v>
      </c>
      <c r="L74">
        <v>10</v>
      </c>
      <c r="M74">
        <v>1</v>
      </c>
      <c r="N74">
        <v>10</v>
      </c>
      <c r="O74">
        <v>10</v>
      </c>
      <c r="P74">
        <v>0</v>
      </c>
      <c r="Q74">
        <v>0</v>
      </c>
      <c r="R74">
        <v>813</v>
      </c>
      <c r="S74">
        <v>732</v>
      </c>
      <c r="T74">
        <v>41</v>
      </c>
      <c r="U74">
        <v>4</v>
      </c>
      <c r="V74">
        <v>1</v>
      </c>
      <c r="W74">
        <v>949</v>
      </c>
      <c r="X74">
        <v>680</v>
      </c>
      <c r="Y74">
        <v>51</v>
      </c>
      <c r="Z74">
        <v>83</v>
      </c>
      <c r="AA74">
        <v>13</v>
      </c>
      <c r="AB74">
        <v>1602</v>
      </c>
      <c r="AC74">
        <v>1162</v>
      </c>
      <c r="AD74">
        <v>73</v>
      </c>
      <c r="AE74">
        <v>171</v>
      </c>
      <c r="AF74">
        <v>14</v>
      </c>
      <c r="AG74">
        <v>135</v>
      </c>
      <c r="AH74">
        <v>92</v>
      </c>
      <c r="AI74">
        <v>8</v>
      </c>
      <c r="AJ74">
        <v>13</v>
      </c>
      <c r="AK74">
        <v>4</v>
      </c>
      <c r="AL74">
        <v>83</v>
      </c>
      <c r="AM74">
        <v>70</v>
      </c>
      <c r="AN74">
        <v>4</v>
      </c>
      <c r="AO74">
        <v>2</v>
      </c>
      <c r="AP74">
        <v>0</v>
      </c>
      <c r="AQ74">
        <v>0</v>
      </c>
      <c r="AR74">
        <v>0</v>
      </c>
      <c r="AS74">
        <v>0</v>
      </c>
      <c r="AT74">
        <v>0</v>
      </c>
      <c r="AU74">
        <v>0</v>
      </c>
      <c r="AV74">
        <v>0</v>
      </c>
      <c r="AW74">
        <v>0</v>
      </c>
      <c r="AX74">
        <v>0</v>
      </c>
      <c r="AY74">
        <v>0</v>
      </c>
      <c r="AZ74">
        <v>0</v>
      </c>
      <c r="BA74">
        <v>0</v>
      </c>
      <c r="BB74">
        <v>0</v>
      </c>
      <c r="BC74">
        <v>0</v>
      </c>
      <c r="BD74">
        <v>0</v>
      </c>
      <c r="BE74">
        <v>0</v>
      </c>
      <c r="BF74">
        <v>0</v>
      </c>
      <c r="BG74" s="20">
        <v>4</v>
      </c>
      <c r="BH74" s="20">
        <v>0</v>
      </c>
      <c r="BI74" s="20">
        <v>154</v>
      </c>
      <c r="BJ74" s="20">
        <v>10</v>
      </c>
      <c r="BK74" s="20">
        <v>755</v>
      </c>
      <c r="BL74" s="20">
        <v>781</v>
      </c>
      <c r="BM74" s="20">
        <v>1318</v>
      </c>
      <c r="BN74" s="20">
        <v>105</v>
      </c>
      <c r="BO74" s="20">
        <v>77</v>
      </c>
      <c r="BP74" s="20">
        <v>7729</v>
      </c>
      <c r="BQ74" s="20">
        <v>4113</v>
      </c>
      <c r="BR74" s="20">
        <v>0</v>
      </c>
      <c r="BS74" s="20">
        <v>167</v>
      </c>
      <c r="BT74" s="20">
        <v>1791</v>
      </c>
      <c r="BU74" s="20">
        <v>265</v>
      </c>
      <c r="BV74" s="20">
        <v>5201</v>
      </c>
      <c r="BW74" s="20">
        <v>0</v>
      </c>
      <c r="BX74" s="20">
        <v>0</v>
      </c>
      <c r="BY74" s="20">
        <v>1</v>
      </c>
    </row>
    <row r="75" spans="1:77" x14ac:dyDescent="0.25">
      <c r="A75" s="20" t="s">
        <v>448</v>
      </c>
      <c r="B75" s="20" t="s">
        <v>738</v>
      </c>
      <c r="C75" s="20" t="s">
        <v>748</v>
      </c>
      <c r="D75" s="1">
        <v>44641</v>
      </c>
      <c r="E75">
        <v>182</v>
      </c>
      <c r="F75">
        <v>11</v>
      </c>
      <c r="G75">
        <v>9</v>
      </c>
      <c r="H75">
        <v>0</v>
      </c>
      <c r="I75">
        <v>0</v>
      </c>
      <c r="J75">
        <v>104</v>
      </c>
      <c r="K75">
        <v>20</v>
      </c>
      <c r="L75">
        <v>19</v>
      </c>
      <c r="M75">
        <v>2</v>
      </c>
      <c r="N75">
        <v>4</v>
      </c>
      <c r="O75">
        <v>3</v>
      </c>
      <c r="P75">
        <v>0</v>
      </c>
      <c r="Q75">
        <v>0</v>
      </c>
      <c r="R75">
        <v>417</v>
      </c>
      <c r="S75">
        <v>308</v>
      </c>
      <c r="T75">
        <v>50</v>
      </c>
      <c r="U75">
        <v>5</v>
      </c>
      <c r="V75">
        <v>1</v>
      </c>
      <c r="W75">
        <v>1738</v>
      </c>
      <c r="X75">
        <v>863</v>
      </c>
      <c r="Y75">
        <v>150</v>
      </c>
      <c r="Z75">
        <v>277</v>
      </c>
      <c r="AA75">
        <v>8</v>
      </c>
      <c r="AB75">
        <v>1177</v>
      </c>
      <c r="AC75">
        <v>649</v>
      </c>
      <c r="AD75">
        <v>40</v>
      </c>
      <c r="AE75">
        <v>212</v>
      </c>
      <c r="AF75">
        <v>2</v>
      </c>
      <c r="AG75">
        <v>412</v>
      </c>
      <c r="AH75">
        <v>203</v>
      </c>
      <c r="AI75">
        <v>10</v>
      </c>
      <c r="AJ75">
        <v>77</v>
      </c>
      <c r="AK75">
        <v>9</v>
      </c>
      <c r="AL75">
        <v>109</v>
      </c>
      <c r="AM75">
        <v>82</v>
      </c>
      <c r="AN75">
        <v>11</v>
      </c>
      <c r="AO75">
        <v>1</v>
      </c>
      <c r="AP75">
        <v>1</v>
      </c>
      <c r="AQ75">
        <v>0</v>
      </c>
      <c r="AR75">
        <v>1</v>
      </c>
      <c r="AS75">
        <v>0</v>
      </c>
      <c r="AT75">
        <v>0</v>
      </c>
      <c r="AU75">
        <v>0</v>
      </c>
      <c r="AV75">
        <v>0</v>
      </c>
      <c r="AW75">
        <v>0</v>
      </c>
      <c r="AX75">
        <v>0</v>
      </c>
      <c r="AY75">
        <v>0</v>
      </c>
      <c r="AZ75">
        <v>0</v>
      </c>
      <c r="BA75">
        <v>0</v>
      </c>
      <c r="BB75">
        <v>0</v>
      </c>
      <c r="BC75">
        <v>0</v>
      </c>
      <c r="BD75">
        <v>0</v>
      </c>
      <c r="BE75">
        <v>0</v>
      </c>
      <c r="BF75">
        <v>0</v>
      </c>
      <c r="BG75" s="20">
        <v>9</v>
      </c>
      <c r="BH75" s="20">
        <v>0</v>
      </c>
      <c r="BI75" s="20">
        <v>135</v>
      </c>
      <c r="BJ75" s="20">
        <v>4</v>
      </c>
      <c r="BK75" s="20">
        <v>354</v>
      </c>
      <c r="BL75" s="20">
        <v>1243</v>
      </c>
      <c r="BM75" s="20">
        <v>895</v>
      </c>
      <c r="BN75" s="20">
        <v>296</v>
      </c>
      <c r="BO75" s="20">
        <v>90</v>
      </c>
      <c r="BP75" s="20">
        <v>7194</v>
      </c>
      <c r="BQ75" s="20">
        <v>3086</v>
      </c>
      <c r="BR75" s="20">
        <v>0</v>
      </c>
      <c r="BS75" s="20">
        <v>118</v>
      </c>
      <c r="BT75" s="20">
        <v>2077</v>
      </c>
      <c r="BU75" s="20">
        <v>43</v>
      </c>
      <c r="BV75" s="20">
        <v>4660</v>
      </c>
      <c r="BW75" s="20">
        <v>1</v>
      </c>
      <c r="BX75" s="20">
        <v>0</v>
      </c>
      <c r="BY75" s="20">
        <v>11</v>
      </c>
    </row>
    <row r="76" spans="1:77" x14ac:dyDescent="0.25">
      <c r="A76" s="20" t="s">
        <v>448</v>
      </c>
      <c r="B76" s="20" t="s">
        <v>738</v>
      </c>
      <c r="C76" s="20" t="s">
        <v>749</v>
      </c>
      <c r="D76" s="1">
        <v>44641</v>
      </c>
      <c r="E76">
        <v>62</v>
      </c>
      <c r="F76">
        <v>1</v>
      </c>
      <c r="G76">
        <v>1</v>
      </c>
      <c r="H76">
        <v>0</v>
      </c>
      <c r="I76">
        <v>0</v>
      </c>
      <c r="J76">
        <v>44</v>
      </c>
      <c r="K76">
        <v>6</v>
      </c>
      <c r="L76">
        <v>1</v>
      </c>
      <c r="M76">
        <v>0</v>
      </c>
      <c r="N76">
        <v>1</v>
      </c>
      <c r="O76">
        <v>1</v>
      </c>
      <c r="P76">
        <v>0</v>
      </c>
      <c r="Q76">
        <v>0</v>
      </c>
      <c r="R76">
        <v>167</v>
      </c>
      <c r="S76">
        <v>119</v>
      </c>
      <c r="T76">
        <v>26</v>
      </c>
      <c r="U76">
        <v>1</v>
      </c>
      <c r="V76">
        <v>0</v>
      </c>
      <c r="W76">
        <v>615</v>
      </c>
      <c r="X76">
        <v>301</v>
      </c>
      <c r="Y76">
        <v>124</v>
      </c>
      <c r="Z76">
        <v>28</v>
      </c>
      <c r="AA76">
        <v>5</v>
      </c>
      <c r="AB76">
        <v>474</v>
      </c>
      <c r="AC76">
        <v>204</v>
      </c>
      <c r="AD76">
        <v>149</v>
      </c>
      <c r="AE76">
        <v>20</v>
      </c>
      <c r="AF76">
        <v>4</v>
      </c>
      <c r="AG76">
        <v>108</v>
      </c>
      <c r="AH76">
        <v>51</v>
      </c>
      <c r="AI76">
        <v>11</v>
      </c>
      <c r="AJ76">
        <v>16</v>
      </c>
      <c r="AK76">
        <v>2</v>
      </c>
      <c r="AL76">
        <v>34</v>
      </c>
      <c r="AM76">
        <v>25</v>
      </c>
      <c r="AN76">
        <v>5</v>
      </c>
      <c r="AO76">
        <v>0</v>
      </c>
      <c r="AP76">
        <v>0</v>
      </c>
      <c r="AQ76">
        <v>0</v>
      </c>
      <c r="AR76">
        <v>0</v>
      </c>
      <c r="AS76">
        <v>0</v>
      </c>
      <c r="AT76">
        <v>0</v>
      </c>
      <c r="AU76">
        <v>0</v>
      </c>
      <c r="AV76">
        <v>0</v>
      </c>
      <c r="AW76">
        <v>0</v>
      </c>
      <c r="AX76">
        <v>0</v>
      </c>
      <c r="AY76">
        <v>0</v>
      </c>
      <c r="AZ76">
        <v>0</v>
      </c>
      <c r="BA76">
        <v>0</v>
      </c>
      <c r="BB76">
        <v>0</v>
      </c>
      <c r="BC76">
        <v>0</v>
      </c>
      <c r="BD76">
        <v>0</v>
      </c>
      <c r="BE76">
        <v>0</v>
      </c>
      <c r="BF76">
        <v>0</v>
      </c>
      <c r="BG76" s="20">
        <v>1</v>
      </c>
      <c r="BH76" s="20">
        <v>0</v>
      </c>
      <c r="BI76" s="20">
        <v>53</v>
      </c>
      <c r="BJ76" s="20">
        <v>1</v>
      </c>
      <c r="BK76" s="20">
        <v>138</v>
      </c>
      <c r="BL76" s="20">
        <v>429</v>
      </c>
      <c r="BM76" s="20">
        <v>290</v>
      </c>
      <c r="BN76" s="20">
        <v>76</v>
      </c>
      <c r="BO76" s="20">
        <v>29</v>
      </c>
      <c r="BP76" s="20">
        <v>3007</v>
      </c>
      <c r="BQ76" s="20">
        <v>1032</v>
      </c>
      <c r="BR76" s="20">
        <v>0</v>
      </c>
      <c r="BS76" s="20">
        <v>201</v>
      </c>
      <c r="BT76" s="20">
        <v>863</v>
      </c>
      <c r="BU76" s="20">
        <v>50</v>
      </c>
      <c r="BV76" s="20">
        <v>1764</v>
      </c>
      <c r="BW76" s="20">
        <v>0</v>
      </c>
      <c r="BX76" s="20">
        <v>0</v>
      </c>
      <c r="BY76" s="20">
        <v>6</v>
      </c>
    </row>
    <row r="77" spans="1:77" x14ac:dyDescent="0.25">
      <c r="A77" s="20" t="s">
        <v>448</v>
      </c>
      <c r="B77" s="20" t="s">
        <v>532</v>
      </c>
      <c r="C77" s="20" t="s">
        <v>554</v>
      </c>
      <c r="D77" s="1">
        <v>44641</v>
      </c>
      <c r="E77">
        <v>69</v>
      </c>
      <c r="F77">
        <v>1</v>
      </c>
      <c r="G77">
        <v>0</v>
      </c>
      <c r="H77">
        <v>0</v>
      </c>
      <c r="I77">
        <v>0</v>
      </c>
      <c r="J77">
        <v>37</v>
      </c>
      <c r="K77">
        <v>9</v>
      </c>
      <c r="L77">
        <v>4</v>
      </c>
      <c r="M77">
        <v>0</v>
      </c>
      <c r="N77">
        <v>9</v>
      </c>
      <c r="O77">
        <v>6</v>
      </c>
      <c r="P77">
        <v>0</v>
      </c>
      <c r="Q77">
        <v>0</v>
      </c>
      <c r="R77">
        <v>226</v>
      </c>
      <c r="S77">
        <v>151</v>
      </c>
      <c r="T77">
        <v>43</v>
      </c>
      <c r="U77">
        <v>4</v>
      </c>
      <c r="V77">
        <v>2</v>
      </c>
      <c r="W77">
        <v>0</v>
      </c>
      <c r="X77">
        <v>0</v>
      </c>
      <c r="Y77">
        <v>0</v>
      </c>
      <c r="Z77">
        <v>0</v>
      </c>
      <c r="AA77">
        <v>0</v>
      </c>
      <c r="AB77">
        <v>844</v>
      </c>
      <c r="AC77">
        <v>423</v>
      </c>
      <c r="AD77">
        <v>84</v>
      </c>
      <c r="AE77">
        <v>122</v>
      </c>
      <c r="AF77">
        <v>12</v>
      </c>
      <c r="AG77">
        <v>177</v>
      </c>
      <c r="AH77">
        <v>75</v>
      </c>
      <c r="AI77">
        <v>12</v>
      </c>
      <c r="AJ77">
        <v>43</v>
      </c>
      <c r="AK77">
        <v>0</v>
      </c>
      <c r="AL77">
        <v>42</v>
      </c>
      <c r="AM77">
        <v>29</v>
      </c>
      <c r="AN77">
        <v>5</v>
      </c>
      <c r="AO77">
        <v>1</v>
      </c>
      <c r="AP77">
        <v>1</v>
      </c>
      <c r="AQ77">
        <v>0</v>
      </c>
      <c r="AR77">
        <v>0</v>
      </c>
      <c r="AS77">
        <v>0</v>
      </c>
      <c r="AT77">
        <v>0</v>
      </c>
      <c r="AU77">
        <v>0</v>
      </c>
      <c r="AV77">
        <v>0</v>
      </c>
      <c r="AW77">
        <v>0</v>
      </c>
      <c r="AX77">
        <v>0</v>
      </c>
      <c r="AY77">
        <v>0</v>
      </c>
      <c r="AZ77">
        <v>0</v>
      </c>
      <c r="BA77">
        <v>0</v>
      </c>
      <c r="BB77">
        <v>0</v>
      </c>
      <c r="BC77">
        <v>0</v>
      </c>
      <c r="BD77">
        <v>0</v>
      </c>
      <c r="BE77">
        <v>0</v>
      </c>
      <c r="BF77">
        <v>0</v>
      </c>
      <c r="BG77" s="20">
        <v>1</v>
      </c>
      <c r="BH77" s="20">
        <v>0</v>
      </c>
      <c r="BI77" s="20">
        <v>51</v>
      </c>
      <c r="BJ77" s="20">
        <v>9</v>
      </c>
      <c r="BK77" s="20">
        <v>176</v>
      </c>
      <c r="BL77" s="20">
        <v>0</v>
      </c>
      <c r="BM77" s="20">
        <v>606</v>
      </c>
      <c r="BN77" s="20">
        <v>113</v>
      </c>
      <c r="BO77" s="20">
        <v>35</v>
      </c>
      <c r="BP77" s="20">
        <v>3494</v>
      </c>
      <c r="BQ77" s="20">
        <v>1418</v>
      </c>
      <c r="BR77" s="20">
        <v>0</v>
      </c>
      <c r="BS77" s="20">
        <v>227</v>
      </c>
      <c r="BT77" s="20">
        <v>812</v>
      </c>
      <c r="BU77" s="20">
        <v>91</v>
      </c>
      <c r="BV77" s="20">
        <v>2219</v>
      </c>
      <c r="BW77" s="20">
        <v>2</v>
      </c>
      <c r="BX77" s="20">
        <v>0</v>
      </c>
      <c r="BY77" s="20">
        <v>0</v>
      </c>
    </row>
    <row r="78" spans="1:77" x14ac:dyDescent="0.25">
      <c r="A78" s="20" t="s">
        <v>448</v>
      </c>
      <c r="B78" s="20" t="s">
        <v>537</v>
      </c>
      <c r="C78" s="20" t="s">
        <v>555</v>
      </c>
      <c r="D78" s="1">
        <v>44641</v>
      </c>
      <c r="E78">
        <v>228</v>
      </c>
      <c r="F78">
        <v>8</v>
      </c>
      <c r="G78">
        <v>3</v>
      </c>
      <c r="H78">
        <v>0</v>
      </c>
      <c r="I78">
        <v>0</v>
      </c>
      <c r="J78">
        <v>137</v>
      </c>
      <c r="K78">
        <v>17</v>
      </c>
      <c r="L78">
        <v>11</v>
      </c>
      <c r="M78">
        <v>2</v>
      </c>
      <c r="N78">
        <v>8</v>
      </c>
      <c r="O78">
        <v>5</v>
      </c>
      <c r="P78">
        <v>0</v>
      </c>
      <c r="Q78">
        <v>0</v>
      </c>
      <c r="R78">
        <v>640</v>
      </c>
      <c r="S78">
        <v>507</v>
      </c>
      <c r="T78">
        <v>40</v>
      </c>
      <c r="U78">
        <v>8</v>
      </c>
      <c r="V78">
        <v>3</v>
      </c>
      <c r="W78">
        <v>2097</v>
      </c>
      <c r="X78">
        <v>1114</v>
      </c>
      <c r="Y78">
        <v>214</v>
      </c>
      <c r="Z78">
        <v>190</v>
      </c>
      <c r="AA78">
        <v>28</v>
      </c>
      <c r="AB78">
        <v>1612</v>
      </c>
      <c r="AC78">
        <v>960</v>
      </c>
      <c r="AD78">
        <v>68</v>
      </c>
      <c r="AE78">
        <v>180</v>
      </c>
      <c r="AF78">
        <v>19</v>
      </c>
      <c r="AG78">
        <v>387</v>
      </c>
      <c r="AH78">
        <v>199</v>
      </c>
      <c r="AI78">
        <v>15</v>
      </c>
      <c r="AJ78">
        <v>60</v>
      </c>
      <c r="AK78">
        <v>17</v>
      </c>
      <c r="AL78">
        <v>129</v>
      </c>
      <c r="AM78">
        <v>104</v>
      </c>
      <c r="AN78">
        <v>12</v>
      </c>
      <c r="AO78">
        <v>2</v>
      </c>
      <c r="AP78">
        <v>0</v>
      </c>
      <c r="AQ78">
        <v>0</v>
      </c>
      <c r="AR78">
        <v>3</v>
      </c>
      <c r="AS78">
        <v>0</v>
      </c>
      <c r="AT78">
        <v>0</v>
      </c>
      <c r="AU78">
        <v>0</v>
      </c>
      <c r="AV78">
        <v>0</v>
      </c>
      <c r="AW78">
        <v>0</v>
      </c>
      <c r="AX78">
        <v>0</v>
      </c>
      <c r="AY78">
        <v>0</v>
      </c>
      <c r="AZ78">
        <v>0</v>
      </c>
      <c r="BA78">
        <v>0</v>
      </c>
      <c r="BB78">
        <v>1</v>
      </c>
      <c r="BC78">
        <v>0</v>
      </c>
      <c r="BD78">
        <v>0</v>
      </c>
      <c r="BE78">
        <v>0</v>
      </c>
      <c r="BF78">
        <v>0</v>
      </c>
      <c r="BG78" s="20">
        <v>5</v>
      </c>
      <c r="BH78" s="20">
        <v>0</v>
      </c>
      <c r="BI78" s="20">
        <v>178</v>
      </c>
      <c r="BJ78" s="20">
        <v>7</v>
      </c>
      <c r="BK78" s="20">
        <v>557</v>
      </c>
      <c r="BL78" s="20">
        <v>1545</v>
      </c>
      <c r="BM78" s="20">
        <v>1259</v>
      </c>
      <c r="BN78" s="20">
        <v>272</v>
      </c>
      <c r="BO78" s="20">
        <v>114</v>
      </c>
      <c r="BP78" s="20">
        <v>8712</v>
      </c>
      <c r="BQ78" s="20">
        <v>3695</v>
      </c>
      <c r="BR78" s="20">
        <v>0</v>
      </c>
      <c r="BS78" s="20">
        <v>124</v>
      </c>
      <c r="BT78" s="20">
        <v>2230</v>
      </c>
      <c r="BU78" s="20">
        <v>488</v>
      </c>
      <c r="BV78" s="20">
        <v>5461</v>
      </c>
      <c r="BW78" s="20">
        <v>0</v>
      </c>
      <c r="BX78" s="20">
        <v>0</v>
      </c>
      <c r="BY78" s="20">
        <v>12</v>
      </c>
    </row>
    <row r="79" spans="1:77" x14ac:dyDescent="0.25">
      <c r="A79" s="20" t="s">
        <v>448</v>
      </c>
      <c r="B79" s="20" t="s">
        <v>537</v>
      </c>
      <c r="C79" s="20" t="s">
        <v>556</v>
      </c>
      <c r="D79" s="1">
        <v>44641</v>
      </c>
      <c r="E79">
        <v>132</v>
      </c>
      <c r="F79">
        <v>8</v>
      </c>
      <c r="G79">
        <v>5</v>
      </c>
      <c r="H79">
        <v>0</v>
      </c>
      <c r="I79">
        <v>0</v>
      </c>
      <c r="J79">
        <v>76</v>
      </c>
      <c r="K79">
        <v>17</v>
      </c>
      <c r="L79">
        <v>7</v>
      </c>
      <c r="M79">
        <v>1</v>
      </c>
      <c r="N79">
        <v>1</v>
      </c>
      <c r="O79">
        <v>0</v>
      </c>
      <c r="P79">
        <v>0</v>
      </c>
      <c r="Q79">
        <v>0</v>
      </c>
      <c r="R79">
        <v>371</v>
      </c>
      <c r="S79">
        <v>260</v>
      </c>
      <c r="T79">
        <v>48</v>
      </c>
      <c r="U79">
        <v>16</v>
      </c>
      <c r="V79">
        <v>4</v>
      </c>
      <c r="W79">
        <v>1312</v>
      </c>
      <c r="X79">
        <v>609</v>
      </c>
      <c r="Y79">
        <v>178</v>
      </c>
      <c r="Z79">
        <v>149</v>
      </c>
      <c r="AA79">
        <v>33</v>
      </c>
      <c r="AB79">
        <v>815</v>
      </c>
      <c r="AC79">
        <v>393</v>
      </c>
      <c r="AD79">
        <v>77</v>
      </c>
      <c r="AE79">
        <v>135</v>
      </c>
      <c r="AF79">
        <v>19</v>
      </c>
      <c r="AG79">
        <v>98</v>
      </c>
      <c r="AH79">
        <v>36</v>
      </c>
      <c r="AI79">
        <v>4</v>
      </c>
      <c r="AJ79">
        <v>22</v>
      </c>
      <c r="AK79">
        <v>10</v>
      </c>
      <c r="AL79">
        <v>83</v>
      </c>
      <c r="AM79">
        <v>56</v>
      </c>
      <c r="AN79">
        <v>11</v>
      </c>
      <c r="AO79">
        <v>2</v>
      </c>
      <c r="AP79">
        <v>1</v>
      </c>
      <c r="AQ79">
        <v>0</v>
      </c>
      <c r="AR79">
        <v>2</v>
      </c>
      <c r="AS79">
        <v>0</v>
      </c>
      <c r="AT79">
        <v>0</v>
      </c>
      <c r="AU79">
        <v>0</v>
      </c>
      <c r="AV79">
        <v>0</v>
      </c>
      <c r="AW79">
        <v>0</v>
      </c>
      <c r="AX79">
        <v>0</v>
      </c>
      <c r="AY79">
        <v>0</v>
      </c>
      <c r="AZ79">
        <v>0</v>
      </c>
      <c r="BA79">
        <v>0</v>
      </c>
      <c r="BB79">
        <v>0</v>
      </c>
      <c r="BC79">
        <v>0</v>
      </c>
      <c r="BD79">
        <v>0</v>
      </c>
      <c r="BE79">
        <v>0</v>
      </c>
      <c r="BF79">
        <v>0</v>
      </c>
      <c r="BG79" s="20">
        <v>5</v>
      </c>
      <c r="BH79" s="20">
        <v>0</v>
      </c>
      <c r="BI79" s="20">
        <v>101</v>
      </c>
      <c r="BJ79" s="20">
        <v>1</v>
      </c>
      <c r="BK79" s="20">
        <v>299</v>
      </c>
      <c r="BL79" s="20">
        <v>899</v>
      </c>
      <c r="BM79" s="20">
        <v>562</v>
      </c>
      <c r="BN79" s="20">
        <v>56</v>
      </c>
      <c r="BO79" s="20">
        <v>68</v>
      </c>
      <c r="BP79" s="20">
        <v>4344</v>
      </c>
      <c r="BQ79" s="20">
        <v>1406</v>
      </c>
      <c r="BR79" s="20">
        <v>0</v>
      </c>
      <c r="BS79" s="20">
        <v>129</v>
      </c>
      <c r="BT79" s="20">
        <v>823</v>
      </c>
      <c r="BU79" s="20">
        <v>761</v>
      </c>
      <c r="BV79" s="20">
        <v>2417</v>
      </c>
      <c r="BW79" s="20">
        <v>1</v>
      </c>
      <c r="BX79" s="20">
        <v>0</v>
      </c>
      <c r="BY79" s="20">
        <v>10</v>
      </c>
    </row>
    <row r="80" spans="1:77" x14ac:dyDescent="0.25">
      <c r="A80" s="20" t="s">
        <v>448</v>
      </c>
      <c r="B80" s="20" t="s">
        <v>537</v>
      </c>
      <c r="C80" s="20" t="s">
        <v>557</v>
      </c>
      <c r="D80" s="1">
        <v>44641</v>
      </c>
      <c r="E80">
        <v>78</v>
      </c>
      <c r="F80">
        <v>1</v>
      </c>
      <c r="G80">
        <v>1</v>
      </c>
      <c r="H80">
        <v>1</v>
      </c>
      <c r="I80">
        <v>1</v>
      </c>
      <c r="J80">
        <v>45</v>
      </c>
      <c r="K80">
        <v>1</v>
      </c>
      <c r="L80">
        <v>10</v>
      </c>
      <c r="M80">
        <v>3</v>
      </c>
      <c r="N80">
        <v>6</v>
      </c>
      <c r="O80">
        <v>5</v>
      </c>
      <c r="P80">
        <v>1</v>
      </c>
      <c r="Q80">
        <v>0</v>
      </c>
      <c r="R80">
        <v>91</v>
      </c>
      <c r="S80">
        <v>68</v>
      </c>
      <c r="T80">
        <v>1</v>
      </c>
      <c r="U80">
        <v>3</v>
      </c>
      <c r="V80">
        <v>1</v>
      </c>
      <c r="W80">
        <v>746</v>
      </c>
      <c r="X80">
        <v>376</v>
      </c>
      <c r="Y80">
        <v>13</v>
      </c>
      <c r="Z80">
        <v>129</v>
      </c>
      <c r="AA80">
        <v>36</v>
      </c>
      <c r="AB80">
        <v>472</v>
      </c>
      <c r="AC80">
        <v>232</v>
      </c>
      <c r="AD80">
        <v>6</v>
      </c>
      <c r="AE80">
        <v>91</v>
      </c>
      <c r="AF80">
        <v>23</v>
      </c>
      <c r="AG80">
        <v>200</v>
      </c>
      <c r="AH80">
        <v>112</v>
      </c>
      <c r="AI80">
        <v>2</v>
      </c>
      <c r="AJ80">
        <v>20</v>
      </c>
      <c r="AK80">
        <v>15</v>
      </c>
      <c r="AL80">
        <v>19</v>
      </c>
      <c r="AM80">
        <v>11</v>
      </c>
      <c r="AN80">
        <v>2</v>
      </c>
      <c r="AO80">
        <v>3</v>
      </c>
      <c r="AP80">
        <v>2</v>
      </c>
      <c r="AQ80">
        <v>0</v>
      </c>
      <c r="AR80">
        <v>0</v>
      </c>
      <c r="AS80">
        <v>0</v>
      </c>
      <c r="AT80">
        <v>0</v>
      </c>
      <c r="AU80">
        <v>0</v>
      </c>
      <c r="AV80">
        <v>0</v>
      </c>
      <c r="AW80">
        <v>0</v>
      </c>
      <c r="AX80">
        <v>0</v>
      </c>
      <c r="AY80">
        <v>0</v>
      </c>
      <c r="AZ80">
        <v>0</v>
      </c>
      <c r="BA80">
        <v>0</v>
      </c>
      <c r="BB80">
        <v>0</v>
      </c>
      <c r="BC80">
        <v>0</v>
      </c>
      <c r="BD80">
        <v>0</v>
      </c>
      <c r="BE80">
        <v>0</v>
      </c>
      <c r="BF80">
        <v>0</v>
      </c>
      <c r="BG80" s="20">
        <v>1</v>
      </c>
      <c r="BH80" s="20">
        <v>1</v>
      </c>
      <c r="BI80" s="20">
        <v>60</v>
      </c>
      <c r="BJ80" s="20">
        <v>5</v>
      </c>
      <c r="BK80" s="20">
        <v>78</v>
      </c>
      <c r="BL80" s="20">
        <v>532</v>
      </c>
      <c r="BM80" s="20">
        <v>332</v>
      </c>
      <c r="BN80" s="20">
        <v>149</v>
      </c>
      <c r="BO80" s="20">
        <v>12</v>
      </c>
      <c r="BP80" s="20">
        <v>5601</v>
      </c>
      <c r="BQ80" s="20">
        <v>2497</v>
      </c>
      <c r="BR80" s="20">
        <v>0</v>
      </c>
      <c r="BS80" s="20">
        <v>26</v>
      </c>
      <c r="BT80" s="20">
        <v>899</v>
      </c>
      <c r="BU80" s="20">
        <v>744</v>
      </c>
      <c r="BV80" s="20">
        <v>3682</v>
      </c>
      <c r="BW80" s="20">
        <v>0</v>
      </c>
      <c r="BX80" s="20">
        <v>0</v>
      </c>
      <c r="BY80" s="20">
        <v>3</v>
      </c>
    </row>
    <row r="81" spans="1:77" x14ac:dyDescent="0.25">
      <c r="A81" s="20" t="s">
        <v>451</v>
      </c>
      <c r="B81" s="20" t="s">
        <v>452</v>
      </c>
      <c r="C81" s="20" t="s">
        <v>558</v>
      </c>
      <c r="D81" s="1">
        <v>44641</v>
      </c>
      <c r="E81">
        <v>46</v>
      </c>
      <c r="F81">
        <v>1</v>
      </c>
      <c r="G81">
        <v>0</v>
      </c>
      <c r="H81">
        <v>1</v>
      </c>
      <c r="I81">
        <v>0</v>
      </c>
      <c r="J81">
        <v>33</v>
      </c>
      <c r="K81">
        <v>1</v>
      </c>
      <c r="L81">
        <v>1</v>
      </c>
      <c r="M81">
        <v>0</v>
      </c>
      <c r="N81">
        <v>0</v>
      </c>
      <c r="O81">
        <v>0</v>
      </c>
      <c r="P81">
        <v>0</v>
      </c>
      <c r="Q81">
        <v>0</v>
      </c>
      <c r="R81">
        <v>140</v>
      </c>
      <c r="S81">
        <v>104</v>
      </c>
      <c r="T81">
        <v>3</v>
      </c>
      <c r="U81">
        <v>7</v>
      </c>
      <c r="V81">
        <v>10</v>
      </c>
      <c r="W81">
        <v>476</v>
      </c>
      <c r="X81">
        <v>268</v>
      </c>
      <c r="Y81">
        <v>13</v>
      </c>
      <c r="Z81">
        <v>52</v>
      </c>
      <c r="AA81">
        <v>24</v>
      </c>
      <c r="AB81">
        <v>347</v>
      </c>
      <c r="AC81">
        <v>195</v>
      </c>
      <c r="AD81">
        <v>6</v>
      </c>
      <c r="AE81">
        <v>40</v>
      </c>
      <c r="AF81">
        <v>29</v>
      </c>
      <c r="AG81">
        <v>68</v>
      </c>
      <c r="AH81">
        <v>28</v>
      </c>
      <c r="AI81">
        <v>0</v>
      </c>
      <c r="AJ81">
        <v>7</v>
      </c>
      <c r="AK81">
        <v>10</v>
      </c>
      <c r="AL81">
        <v>16</v>
      </c>
      <c r="AM81">
        <v>9</v>
      </c>
      <c r="AN81">
        <v>1</v>
      </c>
      <c r="AO81">
        <v>0</v>
      </c>
      <c r="AP81">
        <v>1</v>
      </c>
      <c r="AQ81">
        <v>0</v>
      </c>
      <c r="AR81">
        <v>1</v>
      </c>
      <c r="AS81">
        <v>0</v>
      </c>
      <c r="AT81">
        <v>0</v>
      </c>
      <c r="AU81">
        <v>0</v>
      </c>
      <c r="AV81">
        <v>1</v>
      </c>
      <c r="AW81">
        <v>0</v>
      </c>
      <c r="AX81">
        <v>0</v>
      </c>
      <c r="AY81">
        <v>0</v>
      </c>
      <c r="AZ81">
        <v>0</v>
      </c>
      <c r="BA81">
        <v>0</v>
      </c>
      <c r="BB81">
        <v>0</v>
      </c>
      <c r="BC81">
        <v>0</v>
      </c>
      <c r="BD81">
        <v>0</v>
      </c>
      <c r="BE81">
        <v>0</v>
      </c>
      <c r="BF81">
        <v>0</v>
      </c>
      <c r="BG81" s="20">
        <v>0</v>
      </c>
      <c r="BH81" s="20">
        <v>0</v>
      </c>
      <c r="BI81" s="20">
        <v>43</v>
      </c>
      <c r="BJ81" s="20">
        <v>0</v>
      </c>
      <c r="BK81" s="20">
        <v>117</v>
      </c>
      <c r="BL81" s="20">
        <v>371</v>
      </c>
      <c r="BM81" s="20">
        <v>263</v>
      </c>
      <c r="BN81" s="20">
        <v>47</v>
      </c>
      <c r="BO81" s="20">
        <v>13</v>
      </c>
      <c r="BP81" s="20">
        <v>1681</v>
      </c>
      <c r="BQ81" s="20">
        <v>557</v>
      </c>
      <c r="BR81" s="20">
        <v>0</v>
      </c>
      <c r="BS81" s="20">
        <v>10</v>
      </c>
      <c r="BT81" s="20">
        <v>259</v>
      </c>
      <c r="BU81" s="20">
        <v>311</v>
      </c>
      <c r="BV81" s="20">
        <v>1010</v>
      </c>
      <c r="BW81" s="20">
        <v>0</v>
      </c>
      <c r="BX81" s="20">
        <v>0</v>
      </c>
      <c r="BY81" s="20">
        <v>3</v>
      </c>
    </row>
    <row r="82" spans="1:77" x14ac:dyDescent="0.25">
      <c r="A82" s="20" t="s">
        <v>451</v>
      </c>
      <c r="B82" s="20" t="s">
        <v>454</v>
      </c>
      <c r="C82" s="20" t="s">
        <v>559</v>
      </c>
      <c r="D82" s="1">
        <v>44641</v>
      </c>
      <c r="E82">
        <v>95</v>
      </c>
      <c r="F82">
        <v>4</v>
      </c>
      <c r="G82">
        <v>2</v>
      </c>
      <c r="H82">
        <v>2</v>
      </c>
      <c r="I82">
        <v>1</v>
      </c>
      <c r="J82">
        <v>84</v>
      </c>
      <c r="K82">
        <v>3</v>
      </c>
      <c r="L82">
        <v>0</v>
      </c>
      <c r="M82">
        <v>0</v>
      </c>
      <c r="N82">
        <v>101</v>
      </c>
      <c r="O82">
        <v>96</v>
      </c>
      <c r="P82">
        <v>0</v>
      </c>
      <c r="Q82">
        <v>0</v>
      </c>
      <c r="R82">
        <v>592</v>
      </c>
      <c r="S82">
        <v>557</v>
      </c>
      <c r="T82">
        <v>13</v>
      </c>
      <c r="U82">
        <v>0</v>
      </c>
      <c r="V82">
        <v>0</v>
      </c>
      <c r="W82">
        <v>600</v>
      </c>
      <c r="X82">
        <v>479</v>
      </c>
      <c r="Y82">
        <v>16</v>
      </c>
      <c r="Z82">
        <v>16</v>
      </c>
      <c r="AA82">
        <v>8</v>
      </c>
      <c r="AB82">
        <v>789</v>
      </c>
      <c r="AC82">
        <v>672</v>
      </c>
      <c r="AD82">
        <v>22</v>
      </c>
      <c r="AE82">
        <v>17</v>
      </c>
      <c r="AF82">
        <v>14</v>
      </c>
      <c r="AG82">
        <v>99</v>
      </c>
      <c r="AH82">
        <v>64</v>
      </c>
      <c r="AI82">
        <v>3</v>
      </c>
      <c r="AJ82">
        <v>2</v>
      </c>
      <c r="AK82">
        <v>4</v>
      </c>
      <c r="AL82">
        <v>63</v>
      </c>
      <c r="AM82">
        <v>58</v>
      </c>
      <c r="AN82">
        <v>2</v>
      </c>
      <c r="AO82">
        <v>0</v>
      </c>
      <c r="AP82">
        <v>0</v>
      </c>
      <c r="AQ82">
        <v>0</v>
      </c>
      <c r="AR82">
        <v>2</v>
      </c>
      <c r="AS82">
        <v>0</v>
      </c>
      <c r="AT82">
        <v>0</v>
      </c>
      <c r="AU82">
        <v>0</v>
      </c>
      <c r="AV82">
        <v>1</v>
      </c>
      <c r="AW82">
        <v>0</v>
      </c>
      <c r="AX82">
        <v>0</v>
      </c>
      <c r="AY82">
        <v>0</v>
      </c>
      <c r="AZ82">
        <v>0</v>
      </c>
      <c r="BA82">
        <v>0</v>
      </c>
      <c r="BB82">
        <v>0</v>
      </c>
      <c r="BC82">
        <v>0</v>
      </c>
      <c r="BD82">
        <v>0</v>
      </c>
      <c r="BE82">
        <v>0</v>
      </c>
      <c r="BF82">
        <v>0</v>
      </c>
      <c r="BG82" s="20">
        <v>2</v>
      </c>
      <c r="BH82" s="20">
        <v>1</v>
      </c>
      <c r="BI82" s="20">
        <v>90</v>
      </c>
      <c r="BJ82" s="20">
        <v>99</v>
      </c>
      <c r="BK82" s="20">
        <v>576</v>
      </c>
      <c r="BL82" s="20">
        <v>550</v>
      </c>
      <c r="BM82" s="20">
        <v>730</v>
      </c>
      <c r="BN82" s="20">
        <v>83</v>
      </c>
      <c r="BO82" s="20">
        <v>59</v>
      </c>
      <c r="BP82" s="20">
        <v>2800</v>
      </c>
      <c r="BQ82" s="20">
        <v>1821</v>
      </c>
      <c r="BR82" s="20">
        <v>0</v>
      </c>
      <c r="BS82" s="20">
        <v>90</v>
      </c>
      <c r="BT82" s="20">
        <v>190</v>
      </c>
      <c r="BU82" s="20">
        <v>96</v>
      </c>
      <c r="BV82" s="20">
        <v>2355</v>
      </c>
      <c r="BW82" s="20">
        <v>0</v>
      </c>
      <c r="BX82" s="20">
        <v>0</v>
      </c>
      <c r="BY82" s="20">
        <v>8</v>
      </c>
    </row>
    <row r="83" spans="1:77" x14ac:dyDescent="0.25">
      <c r="A83" s="20" t="s">
        <v>451</v>
      </c>
      <c r="B83" s="20" t="s">
        <v>454</v>
      </c>
      <c r="C83" s="20" t="s">
        <v>560</v>
      </c>
      <c r="D83" s="1">
        <v>44641</v>
      </c>
      <c r="E83">
        <v>81</v>
      </c>
      <c r="F83">
        <v>3</v>
      </c>
      <c r="G83">
        <v>3</v>
      </c>
      <c r="H83">
        <v>0</v>
      </c>
      <c r="I83">
        <v>0</v>
      </c>
      <c r="J83">
        <v>63</v>
      </c>
      <c r="K83">
        <v>3</v>
      </c>
      <c r="L83">
        <v>3</v>
      </c>
      <c r="M83">
        <v>2</v>
      </c>
      <c r="N83">
        <v>10</v>
      </c>
      <c r="O83">
        <v>10</v>
      </c>
      <c r="P83">
        <v>0</v>
      </c>
      <c r="Q83">
        <v>0</v>
      </c>
      <c r="R83">
        <v>582</v>
      </c>
      <c r="S83">
        <v>537</v>
      </c>
      <c r="T83">
        <v>12</v>
      </c>
      <c r="U83">
        <v>4</v>
      </c>
      <c r="V83">
        <v>2</v>
      </c>
      <c r="W83">
        <v>744</v>
      </c>
      <c r="X83">
        <v>544</v>
      </c>
      <c r="Y83">
        <v>22</v>
      </c>
      <c r="Z83">
        <v>24</v>
      </c>
      <c r="AA83">
        <v>25</v>
      </c>
      <c r="AB83">
        <v>775</v>
      </c>
      <c r="AC83">
        <v>590</v>
      </c>
      <c r="AD83">
        <v>2</v>
      </c>
      <c r="AE83">
        <v>16</v>
      </c>
      <c r="AF83">
        <v>50</v>
      </c>
      <c r="AG83">
        <v>91</v>
      </c>
      <c r="AH83">
        <v>45</v>
      </c>
      <c r="AI83">
        <v>3</v>
      </c>
      <c r="AJ83">
        <v>6</v>
      </c>
      <c r="AK83">
        <v>4</v>
      </c>
      <c r="AL83">
        <v>41</v>
      </c>
      <c r="AM83">
        <v>37</v>
      </c>
      <c r="AN83">
        <v>1</v>
      </c>
      <c r="AO83">
        <v>0</v>
      </c>
      <c r="AP83">
        <v>0</v>
      </c>
      <c r="AQ83">
        <v>0</v>
      </c>
      <c r="AR83">
        <v>0</v>
      </c>
      <c r="AS83">
        <v>0</v>
      </c>
      <c r="AT83">
        <v>0</v>
      </c>
      <c r="AU83">
        <v>0</v>
      </c>
      <c r="AV83">
        <v>0</v>
      </c>
      <c r="AW83">
        <v>0</v>
      </c>
      <c r="AX83">
        <v>0</v>
      </c>
      <c r="AY83">
        <v>0</v>
      </c>
      <c r="AZ83">
        <v>0</v>
      </c>
      <c r="BA83">
        <v>0</v>
      </c>
      <c r="BB83">
        <v>0</v>
      </c>
      <c r="BC83">
        <v>0</v>
      </c>
      <c r="BD83">
        <v>0</v>
      </c>
      <c r="BE83">
        <v>0</v>
      </c>
      <c r="BF83">
        <v>0</v>
      </c>
      <c r="BG83" s="20">
        <v>3</v>
      </c>
      <c r="BH83" s="20">
        <v>0</v>
      </c>
      <c r="BI83" s="20">
        <v>72</v>
      </c>
      <c r="BJ83" s="20">
        <v>10</v>
      </c>
      <c r="BK83" s="20">
        <v>558</v>
      </c>
      <c r="BL83" s="20">
        <v>656</v>
      </c>
      <c r="BM83" s="20">
        <v>697</v>
      </c>
      <c r="BN83" s="20">
        <v>74</v>
      </c>
      <c r="BO83" s="20">
        <v>39</v>
      </c>
      <c r="BP83" s="20">
        <v>2506</v>
      </c>
      <c r="BQ83" s="20">
        <v>1341</v>
      </c>
      <c r="BR83" s="20">
        <v>0</v>
      </c>
      <c r="BS83" s="20">
        <v>19</v>
      </c>
      <c r="BT83" s="20">
        <v>43</v>
      </c>
      <c r="BU83" s="20">
        <v>400</v>
      </c>
      <c r="BV83" s="20">
        <v>1964</v>
      </c>
      <c r="BW83" s="20">
        <v>0</v>
      </c>
      <c r="BX83" s="20">
        <v>0</v>
      </c>
      <c r="BY83" s="20">
        <v>9</v>
      </c>
    </row>
    <row r="84" spans="1:77" x14ac:dyDescent="0.25">
      <c r="A84" s="20" t="s">
        <v>451</v>
      </c>
      <c r="B84" s="20" t="s">
        <v>561</v>
      </c>
      <c r="C84" s="20" t="s">
        <v>562</v>
      </c>
      <c r="D84" s="1">
        <v>44641</v>
      </c>
      <c r="E84">
        <v>50</v>
      </c>
      <c r="F84">
        <v>0</v>
      </c>
      <c r="G84">
        <v>0</v>
      </c>
      <c r="H84">
        <v>0</v>
      </c>
      <c r="I84">
        <v>0</v>
      </c>
      <c r="J84">
        <v>44</v>
      </c>
      <c r="K84">
        <v>0</v>
      </c>
      <c r="L84">
        <v>1</v>
      </c>
      <c r="M84">
        <v>0</v>
      </c>
      <c r="N84">
        <v>16</v>
      </c>
      <c r="O84">
        <v>15</v>
      </c>
      <c r="P84">
        <v>0</v>
      </c>
      <c r="Q84">
        <v>0</v>
      </c>
      <c r="R84">
        <v>505</v>
      </c>
      <c r="S84">
        <v>472</v>
      </c>
      <c r="T84">
        <v>1</v>
      </c>
      <c r="U84">
        <v>3</v>
      </c>
      <c r="V84">
        <v>8</v>
      </c>
      <c r="W84">
        <v>0</v>
      </c>
      <c r="X84">
        <v>0</v>
      </c>
      <c r="Y84">
        <v>0</v>
      </c>
      <c r="Z84">
        <v>0</v>
      </c>
      <c r="AA84">
        <v>0</v>
      </c>
      <c r="AB84">
        <v>991</v>
      </c>
      <c r="AC84">
        <v>831</v>
      </c>
      <c r="AD84">
        <v>8</v>
      </c>
      <c r="AE84">
        <v>32</v>
      </c>
      <c r="AF84">
        <v>25</v>
      </c>
      <c r="AG84">
        <v>92</v>
      </c>
      <c r="AH84">
        <v>60</v>
      </c>
      <c r="AI84">
        <v>2</v>
      </c>
      <c r="AJ84">
        <v>7</v>
      </c>
      <c r="AK84">
        <v>1</v>
      </c>
      <c r="AL84">
        <v>34</v>
      </c>
      <c r="AM84">
        <v>31</v>
      </c>
      <c r="AN84">
        <v>0</v>
      </c>
      <c r="AO84">
        <v>0</v>
      </c>
      <c r="AP84">
        <v>0</v>
      </c>
      <c r="AQ84">
        <v>0</v>
      </c>
      <c r="AR84">
        <v>0</v>
      </c>
      <c r="AS84">
        <v>0</v>
      </c>
      <c r="AT84">
        <v>0</v>
      </c>
      <c r="AU84">
        <v>0</v>
      </c>
      <c r="AV84">
        <v>0</v>
      </c>
      <c r="AW84">
        <v>0</v>
      </c>
      <c r="AX84">
        <v>0</v>
      </c>
      <c r="AY84">
        <v>0</v>
      </c>
      <c r="AZ84">
        <v>0</v>
      </c>
      <c r="BA84">
        <v>0</v>
      </c>
      <c r="BB84">
        <v>0</v>
      </c>
      <c r="BC84">
        <v>0</v>
      </c>
      <c r="BD84">
        <v>0</v>
      </c>
      <c r="BE84">
        <v>0</v>
      </c>
      <c r="BF84">
        <v>0</v>
      </c>
      <c r="BG84" s="20">
        <v>0</v>
      </c>
      <c r="BH84" s="20">
        <v>0</v>
      </c>
      <c r="BI84" s="20">
        <v>49</v>
      </c>
      <c r="BJ84" s="20">
        <v>15</v>
      </c>
      <c r="BK84" s="20">
        <v>489</v>
      </c>
      <c r="BL84" s="20">
        <v>0</v>
      </c>
      <c r="BM84" s="20">
        <v>912</v>
      </c>
      <c r="BN84" s="20">
        <v>80</v>
      </c>
      <c r="BO84" s="20">
        <v>34</v>
      </c>
      <c r="BP84" s="20">
        <v>2836</v>
      </c>
      <c r="BQ84" s="20">
        <v>1949</v>
      </c>
      <c r="BR84" s="20">
        <v>0</v>
      </c>
      <c r="BS84" s="20">
        <v>21</v>
      </c>
      <c r="BT84" s="20">
        <v>129</v>
      </c>
      <c r="BU84" s="20">
        <v>217</v>
      </c>
      <c r="BV84" s="20">
        <v>2391</v>
      </c>
      <c r="BW84" s="20">
        <v>12</v>
      </c>
      <c r="BX84" s="20">
        <v>0</v>
      </c>
      <c r="BY84" s="20">
        <v>0</v>
      </c>
    </row>
    <row r="85" spans="1:77" x14ac:dyDescent="0.25">
      <c r="A85" s="20" t="s">
        <v>451</v>
      </c>
      <c r="B85" s="20" t="s">
        <v>561</v>
      </c>
      <c r="C85" s="20" t="s">
        <v>563</v>
      </c>
      <c r="D85" s="1">
        <v>44641</v>
      </c>
      <c r="E85">
        <v>52</v>
      </c>
      <c r="F85">
        <v>0</v>
      </c>
      <c r="G85">
        <v>0</v>
      </c>
      <c r="H85">
        <v>0</v>
      </c>
      <c r="I85">
        <v>0</v>
      </c>
      <c r="J85">
        <v>35</v>
      </c>
      <c r="K85">
        <v>0</v>
      </c>
      <c r="L85">
        <v>0</v>
      </c>
      <c r="M85">
        <v>5</v>
      </c>
      <c r="N85">
        <v>1</v>
      </c>
      <c r="O85">
        <v>0</v>
      </c>
      <c r="P85">
        <v>0</v>
      </c>
      <c r="Q85">
        <v>1</v>
      </c>
      <c r="R85">
        <v>351</v>
      </c>
      <c r="S85">
        <v>157</v>
      </c>
      <c r="T85">
        <v>0</v>
      </c>
      <c r="U85">
        <v>0</v>
      </c>
      <c r="V85">
        <v>50</v>
      </c>
      <c r="W85">
        <v>0</v>
      </c>
      <c r="X85">
        <v>0</v>
      </c>
      <c r="Y85">
        <v>0</v>
      </c>
      <c r="Z85">
        <v>0</v>
      </c>
      <c r="AA85">
        <v>0</v>
      </c>
      <c r="AB85">
        <v>825</v>
      </c>
      <c r="AC85">
        <v>492</v>
      </c>
      <c r="AD85">
        <v>1</v>
      </c>
      <c r="AE85">
        <v>3</v>
      </c>
      <c r="AF85">
        <v>152</v>
      </c>
      <c r="AG85">
        <v>84</v>
      </c>
      <c r="AH85">
        <v>42</v>
      </c>
      <c r="AI85">
        <v>0</v>
      </c>
      <c r="AJ85">
        <v>0</v>
      </c>
      <c r="AK85">
        <v>18</v>
      </c>
      <c r="AL85">
        <v>2</v>
      </c>
      <c r="AM85">
        <v>1</v>
      </c>
      <c r="AN85">
        <v>0</v>
      </c>
      <c r="AO85">
        <v>0</v>
      </c>
      <c r="AP85">
        <v>1</v>
      </c>
      <c r="AQ85">
        <v>0</v>
      </c>
      <c r="AR85">
        <v>0</v>
      </c>
      <c r="AS85">
        <v>0</v>
      </c>
      <c r="AT85">
        <v>0</v>
      </c>
      <c r="AU85">
        <v>0</v>
      </c>
      <c r="AV85">
        <v>0</v>
      </c>
      <c r="AW85">
        <v>0</v>
      </c>
      <c r="AX85">
        <v>0</v>
      </c>
      <c r="AY85">
        <v>0</v>
      </c>
      <c r="AZ85">
        <v>0</v>
      </c>
      <c r="BA85">
        <v>0</v>
      </c>
      <c r="BB85">
        <v>0</v>
      </c>
      <c r="BC85">
        <v>0</v>
      </c>
      <c r="BD85">
        <v>0</v>
      </c>
      <c r="BE85">
        <v>0</v>
      </c>
      <c r="BF85">
        <v>0</v>
      </c>
      <c r="BG85" s="20">
        <v>0</v>
      </c>
      <c r="BH85" s="20">
        <v>0</v>
      </c>
      <c r="BI85" s="20">
        <v>42</v>
      </c>
      <c r="BJ85" s="20">
        <v>0</v>
      </c>
      <c r="BK85" s="20">
        <v>174</v>
      </c>
      <c r="BL85" s="20">
        <v>0</v>
      </c>
      <c r="BM85" s="20">
        <v>598</v>
      </c>
      <c r="BN85" s="20">
        <v>57</v>
      </c>
      <c r="BO85" s="20">
        <v>1</v>
      </c>
      <c r="BP85" s="20">
        <v>3049</v>
      </c>
      <c r="BQ85" s="20">
        <v>1225</v>
      </c>
      <c r="BR85" s="20">
        <v>0</v>
      </c>
      <c r="BS85" s="20">
        <v>1</v>
      </c>
      <c r="BT85" s="20">
        <v>8</v>
      </c>
      <c r="BU85" s="20">
        <v>887</v>
      </c>
      <c r="BV85" s="20">
        <v>1807</v>
      </c>
      <c r="BW85" s="20">
        <v>7</v>
      </c>
      <c r="BX85" s="20">
        <v>0</v>
      </c>
      <c r="BY85" s="20">
        <v>0</v>
      </c>
    </row>
    <row r="86" spans="1:77" x14ac:dyDescent="0.25">
      <c r="A86" s="20" t="s">
        <v>451</v>
      </c>
      <c r="B86" s="20" t="s">
        <v>452</v>
      </c>
      <c r="C86" s="20" t="s">
        <v>564</v>
      </c>
      <c r="D86" s="1">
        <v>44641</v>
      </c>
      <c r="E86">
        <v>116</v>
      </c>
      <c r="F86">
        <v>5</v>
      </c>
      <c r="G86">
        <v>4</v>
      </c>
      <c r="H86">
        <v>0</v>
      </c>
      <c r="I86">
        <v>0</v>
      </c>
      <c r="J86">
        <v>81</v>
      </c>
      <c r="K86">
        <v>9</v>
      </c>
      <c r="L86">
        <v>9</v>
      </c>
      <c r="M86">
        <v>0</v>
      </c>
      <c r="N86">
        <v>6</v>
      </c>
      <c r="O86">
        <v>4</v>
      </c>
      <c r="P86">
        <v>0</v>
      </c>
      <c r="Q86">
        <v>1</v>
      </c>
      <c r="R86">
        <v>514</v>
      </c>
      <c r="S86">
        <v>434</v>
      </c>
      <c r="T86">
        <v>22</v>
      </c>
      <c r="U86">
        <v>12</v>
      </c>
      <c r="V86">
        <v>15</v>
      </c>
      <c r="W86">
        <v>1173</v>
      </c>
      <c r="X86">
        <v>755</v>
      </c>
      <c r="Y86">
        <v>61</v>
      </c>
      <c r="Z86">
        <v>84</v>
      </c>
      <c r="AA86">
        <v>38</v>
      </c>
      <c r="AB86">
        <v>840</v>
      </c>
      <c r="AC86">
        <v>563</v>
      </c>
      <c r="AD86">
        <v>24</v>
      </c>
      <c r="AE86">
        <v>67</v>
      </c>
      <c r="AF86">
        <v>46</v>
      </c>
      <c r="AG86">
        <v>129</v>
      </c>
      <c r="AH86">
        <v>64</v>
      </c>
      <c r="AI86">
        <v>2</v>
      </c>
      <c r="AJ86">
        <v>18</v>
      </c>
      <c r="AK86">
        <v>5</v>
      </c>
      <c r="AL86">
        <v>55</v>
      </c>
      <c r="AM86">
        <v>47</v>
      </c>
      <c r="AN86">
        <v>0</v>
      </c>
      <c r="AO86">
        <v>0</v>
      </c>
      <c r="AP86">
        <v>0</v>
      </c>
      <c r="AQ86">
        <v>0</v>
      </c>
      <c r="AR86">
        <v>0</v>
      </c>
      <c r="AS86">
        <v>0</v>
      </c>
      <c r="AT86">
        <v>0</v>
      </c>
      <c r="AU86">
        <v>0</v>
      </c>
      <c r="AV86">
        <v>0</v>
      </c>
      <c r="AW86">
        <v>0</v>
      </c>
      <c r="AX86">
        <v>0</v>
      </c>
      <c r="AY86">
        <v>0</v>
      </c>
      <c r="AZ86">
        <v>0</v>
      </c>
      <c r="BA86">
        <v>0</v>
      </c>
      <c r="BB86">
        <v>0</v>
      </c>
      <c r="BC86">
        <v>0</v>
      </c>
      <c r="BD86">
        <v>0</v>
      </c>
      <c r="BE86">
        <v>0</v>
      </c>
      <c r="BF86">
        <v>0</v>
      </c>
      <c r="BG86" s="20">
        <v>5</v>
      </c>
      <c r="BH86" s="20">
        <v>0</v>
      </c>
      <c r="BI86" s="20">
        <v>96</v>
      </c>
      <c r="BJ86" s="20">
        <v>5</v>
      </c>
      <c r="BK86" s="20">
        <v>461</v>
      </c>
      <c r="BL86" s="20">
        <v>954</v>
      </c>
      <c r="BM86" s="20">
        <v>687</v>
      </c>
      <c r="BN86" s="20">
        <v>96</v>
      </c>
      <c r="BO86" s="20">
        <v>54</v>
      </c>
      <c r="BP86" s="20">
        <v>3627</v>
      </c>
      <c r="BQ86" s="20">
        <v>1492</v>
      </c>
      <c r="BR86" s="20">
        <v>0</v>
      </c>
      <c r="BS86" s="20">
        <v>97</v>
      </c>
      <c r="BT86" s="20">
        <v>703</v>
      </c>
      <c r="BU86" s="20">
        <v>278</v>
      </c>
      <c r="BV86" s="20">
        <v>2388</v>
      </c>
      <c r="BW86" s="20">
        <v>0</v>
      </c>
      <c r="BX86" s="20">
        <v>0</v>
      </c>
      <c r="BY86" s="20">
        <v>5</v>
      </c>
    </row>
    <row r="87" spans="1:77" x14ac:dyDescent="0.25">
      <c r="A87" s="20" t="s">
        <v>451</v>
      </c>
      <c r="B87" s="20" t="s">
        <v>561</v>
      </c>
      <c r="C87" s="20" t="s">
        <v>565</v>
      </c>
      <c r="D87" s="1">
        <v>44641</v>
      </c>
      <c r="E87">
        <v>121</v>
      </c>
      <c r="F87">
        <v>3</v>
      </c>
      <c r="G87">
        <v>3</v>
      </c>
      <c r="H87">
        <v>0</v>
      </c>
      <c r="I87">
        <v>0</v>
      </c>
      <c r="J87">
        <v>83</v>
      </c>
      <c r="K87">
        <v>4</v>
      </c>
      <c r="L87">
        <v>7</v>
      </c>
      <c r="M87">
        <v>1</v>
      </c>
      <c r="N87">
        <v>2</v>
      </c>
      <c r="O87">
        <v>1</v>
      </c>
      <c r="P87">
        <v>1</v>
      </c>
      <c r="Q87">
        <v>0</v>
      </c>
      <c r="R87">
        <v>639</v>
      </c>
      <c r="S87">
        <v>541</v>
      </c>
      <c r="T87">
        <v>31</v>
      </c>
      <c r="U87">
        <v>18</v>
      </c>
      <c r="V87">
        <v>6</v>
      </c>
      <c r="W87">
        <v>0</v>
      </c>
      <c r="X87">
        <v>0</v>
      </c>
      <c r="Y87">
        <v>0</v>
      </c>
      <c r="Z87">
        <v>0</v>
      </c>
      <c r="AA87">
        <v>0</v>
      </c>
      <c r="AB87">
        <v>1435</v>
      </c>
      <c r="AC87">
        <v>1034</v>
      </c>
      <c r="AD87">
        <v>35</v>
      </c>
      <c r="AE87">
        <v>106</v>
      </c>
      <c r="AF87">
        <v>43</v>
      </c>
      <c r="AG87">
        <v>226</v>
      </c>
      <c r="AH87">
        <v>124</v>
      </c>
      <c r="AI87">
        <v>10</v>
      </c>
      <c r="AJ87">
        <v>15</v>
      </c>
      <c r="AK87">
        <v>5</v>
      </c>
      <c r="AL87">
        <v>60</v>
      </c>
      <c r="AM87">
        <v>51</v>
      </c>
      <c r="AN87">
        <v>2</v>
      </c>
      <c r="AO87">
        <v>0</v>
      </c>
      <c r="AP87">
        <v>0</v>
      </c>
      <c r="AQ87">
        <v>0</v>
      </c>
      <c r="AR87">
        <v>0</v>
      </c>
      <c r="AS87">
        <v>0</v>
      </c>
      <c r="AT87">
        <v>0</v>
      </c>
      <c r="AU87">
        <v>0</v>
      </c>
      <c r="AV87">
        <v>0</v>
      </c>
      <c r="AW87">
        <v>0</v>
      </c>
      <c r="AX87">
        <v>0</v>
      </c>
      <c r="AY87">
        <v>1</v>
      </c>
      <c r="AZ87">
        <v>0</v>
      </c>
      <c r="BA87">
        <v>0</v>
      </c>
      <c r="BB87">
        <v>0</v>
      </c>
      <c r="BC87">
        <v>0</v>
      </c>
      <c r="BD87">
        <v>0</v>
      </c>
      <c r="BE87">
        <v>0</v>
      </c>
      <c r="BF87">
        <v>0</v>
      </c>
      <c r="BG87" s="20">
        <v>3</v>
      </c>
      <c r="BH87" s="20">
        <v>0</v>
      </c>
      <c r="BI87" s="20">
        <v>105</v>
      </c>
      <c r="BJ87" s="20">
        <v>1</v>
      </c>
      <c r="BK87" s="20">
        <v>579</v>
      </c>
      <c r="BL87" s="20">
        <v>0</v>
      </c>
      <c r="BM87" s="20">
        <v>1225</v>
      </c>
      <c r="BN87" s="20">
        <v>183</v>
      </c>
      <c r="BO87" s="20">
        <v>57</v>
      </c>
      <c r="BP87" s="20">
        <v>4801</v>
      </c>
      <c r="BQ87" s="20">
        <v>2527</v>
      </c>
      <c r="BR87" s="20">
        <v>0</v>
      </c>
      <c r="BS87" s="20">
        <v>179</v>
      </c>
      <c r="BT87" s="20">
        <v>636</v>
      </c>
      <c r="BU87" s="20">
        <v>291</v>
      </c>
      <c r="BV87" s="20">
        <v>3558</v>
      </c>
      <c r="BW87" s="20">
        <v>6</v>
      </c>
      <c r="BX87" s="20">
        <v>0</v>
      </c>
      <c r="BY87" s="20">
        <v>0</v>
      </c>
    </row>
    <row r="88" spans="1:77" x14ac:dyDescent="0.25">
      <c r="A88" s="20" t="s">
        <v>451</v>
      </c>
      <c r="B88" s="20" t="s">
        <v>452</v>
      </c>
      <c r="C88" s="20" t="s">
        <v>566</v>
      </c>
      <c r="D88" s="1">
        <v>44641</v>
      </c>
      <c r="E88">
        <v>44</v>
      </c>
      <c r="F88">
        <v>0</v>
      </c>
      <c r="G88">
        <v>0</v>
      </c>
      <c r="H88">
        <v>0</v>
      </c>
      <c r="I88">
        <v>0</v>
      </c>
      <c r="J88">
        <v>27</v>
      </c>
      <c r="K88">
        <v>2</v>
      </c>
      <c r="L88">
        <v>1</v>
      </c>
      <c r="M88">
        <v>3</v>
      </c>
      <c r="N88">
        <v>0</v>
      </c>
      <c r="O88">
        <v>0</v>
      </c>
      <c r="P88">
        <v>0</v>
      </c>
      <c r="Q88">
        <v>0</v>
      </c>
      <c r="R88">
        <v>154</v>
      </c>
      <c r="S88">
        <v>122</v>
      </c>
      <c r="T88">
        <v>1</v>
      </c>
      <c r="U88">
        <v>9</v>
      </c>
      <c r="V88">
        <v>13</v>
      </c>
      <c r="W88">
        <v>507</v>
      </c>
      <c r="X88">
        <v>291</v>
      </c>
      <c r="Y88">
        <v>9</v>
      </c>
      <c r="Z88">
        <v>63</v>
      </c>
      <c r="AA88">
        <v>19</v>
      </c>
      <c r="AB88">
        <v>486</v>
      </c>
      <c r="AC88">
        <v>269</v>
      </c>
      <c r="AD88">
        <v>1</v>
      </c>
      <c r="AE88">
        <v>60</v>
      </c>
      <c r="AF88">
        <v>66</v>
      </c>
      <c r="AG88">
        <v>77</v>
      </c>
      <c r="AH88">
        <v>35</v>
      </c>
      <c r="AI88">
        <v>0</v>
      </c>
      <c r="AJ88">
        <v>15</v>
      </c>
      <c r="AK88">
        <v>3</v>
      </c>
      <c r="AL88">
        <v>14</v>
      </c>
      <c r="AM88">
        <v>10</v>
      </c>
      <c r="AN88">
        <v>1</v>
      </c>
      <c r="AO88">
        <v>1</v>
      </c>
      <c r="AP88">
        <v>0</v>
      </c>
      <c r="AQ88">
        <v>0</v>
      </c>
      <c r="AR88">
        <v>0</v>
      </c>
      <c r="AS88">
        <v>0</v>
      </c>
      <c r="AT88">
        <v>0</v>
      </c>
      <c r="AU88">
        <v>0</v>
      </c>
      <c r="AV88">
        <v>0</v>
      </c>
      <c r="AW88">
        <v>0</v>
      </c>
      <c r="AX88">
        <v>0</v>
      </c>
      <c r="AY88">
        <v>0</v>
      </c>
      <c r="AZ88">
        <v>0</v>
      </c>
      <c r="BA88">
        <v>0</v>
      </c>
      <c r="BB88">
        <v>0</v>
      </c>
      <c r="BC88">
        <v>0</v>
      </c>
      <c r="BD88">
        <v>0</v>
      </c>
      <c r="BE88">
        <v>0</v>
      </c>
      <c r="BF88">
        <v>0</v>
      </c>
      <c r="BG88" s="20">
        <v>0</v>
      </c>
      <c r="BH88" s="20">
        <v>0</v>
      </c>
      <c r="BI88" s="20">
        <v>37</v>
      </c>
      <c r="BJ88" s="20">
        <v>0</v>
      </c>
      <c r="BK88" s="20">
        <v>129</v>
      </c>
      <c r="BL88" s="20">
        <v>400</v>
      </c>
      <c r="BM88" s="20">
        <v>343</v>
      </c>
      <c r="BN88" s="20">
        <v>55</v>
      </c>
      <c r="BO88" s="20">
        <v>11</v>
      </c>
      <c r="BP88" s="20">
        <v>2023</v>
      </c>
      <c r="BQ88" s="20">
        <v>638</v>
      </c>
      <c r="BR88" s="20">
        <v>0</v>
      </c>
      <c r="BS88" s="20">
        <v>7</v>
      </c>
      <c r="BT88" s="20">
        <v>500</v>
      </c>
      <c r="BU88" s="20">
        <v>310</v>
      </c>
      <c r="BV88" s="20">
        <v>1120</v>
      </c>
      <c r="BW88" s="20">
        <v>0</v>
      </c>
      <c r="BX88" s="20">
        <v>0</v>
      </c>
      <c r="BY88" s="20">
        <v>2</v>
      </c>
    </row>
    <row r="89" spans="1:77" x14ac:dyDescent="0.25">
      <c r="A89" s="20" t="s">
        <v>451</v>
      </c>
      <c r="B89" s="20" t="s">
        <v>452</v>
      </c>
      <c r="C89" s="20" t="s">
        <v>453</v>
      </c>
      <c r="D89" s="1">
        <v>44641</v>
      </c>
      <c r="E89">
        <v>87</v>
      </c>
      <c r="F89">
        <v>0</v>
      </c>
      <c r="G89">
        <v>0</v>
      </c>
      <c r="H89">
        <v>2</v>
      </c>
      <c r="I89">
        <v>1</v>
      </c>
      <c r="J89">
        <v>65</v>
      </c>
      <c r="K89">
        <v>2</v>
      </c>
      <c r="L89">
        <v>5</v>
      </c>
      <c r="M89">
        <v>0</v>
      </c>
      <c r="N89">
        <v>10</v>
      </c>
      <c r="O89">
        <v>9</v>
      </c>
      <c r="P89">
        <v>0</v>
      </c>
      <c r="Q89">
        <v>0</v>
      </c>
      <c r="R89">
        <v>784</v>
      </c>
      <c r="S89">
        <v>691</v>
      </c>
      <c r="T89">
        <v>6</v>
      </c>
      <c r="U89">
        <v>27</v>
      </c>
      <c r="V89">
        <v>20</v>
      </c>
      <c r="W89">
        <v>899</v>
      </c>
      <c r="X89">
        <v>586</v>
      </c>
      <c r="Y89">
        <v>6</v>
      </c>
      <c r="Z89">
        <v>80</v>
      </c>
      <c r="AA89">
        <v>39</v>
      </c>
      <c r="AB89">
        <v>1004</v>
      </c>
      <c r="AC89">
        <v>712</v>
      </c>
      <c r="AD89">
        <v>3</v>
      </c>
      <c r="AE89">
        <v>90</v>
      </c>
      <c r="AF89">
        <v>43</v>
      </c>
      <c r="AG89">
        <v>141</v>
      </c>
      <c r="AH89">
        <v>61</v>
      </c>
      <c r="AI89">
        <v>0</v>
      </c>
      <c r="AJ89">
        <v>15</v>
      </c>
      <c r="AK89">
        <v>18</v>
      </c>
      <c r="AL89">
        <v>36</v>
      </c>
      <c r="AM89">
        <v>23</v>
      </c>
      <c r="AN89">
        <v>0</v>
      </c>
      <c r="AO89">
        <v>1</v>
      </c>
      <c r="AP89">
        <v>4</v>
      </c>
      <c r="AQ89">
        <v>0</v>
      </c>
      <c r="AR89">
        <v>0</v>
      </c>
      <c r="AS89">
        <v>0</v>
      </c>
      <c r="AT89">
        <v>0</v>
      </c>
      <c r="AU89">
        <v>0</v>
      </c>
      <c r="AV89">
        <v>1</v>
      </c>
      <c r="AW89">
        <v>0</v>
      </c>
      <c r="AX89">
        <v>0</v>
      </c>
      <c r="AY89">
        <v>0</v>
      </c>
      <c r="AZ89">
        <v>0</v>
      </c>
      <c r="BA89">
        <v>0</v>
      </c>
      <c r="BB89">
        <v>0</v>
      </c>
      <c r="BC89">
        <v>0</v>
      </c>
      <c r="BD89">
        <v>0</v>
      </c>
      <c r="BE89">
        <v>0</v>
      </c>
      <c r="BF89">
        <v>0</v>
      </c>
      <c r="BG89" s="20">
        <v>0</v>
      </c>
      <c r="BH89" s="20">
        <v>1</v>
      </c>
      <c r="BI89" s="20">
        <v>76</v>
      </c>
      <c r="BJ89" s="20">
        <v>10</v>
      </c>
      <c r="BK89" s="20">
        <v>722</v>
      </c>
      <c r="BL89" s="20">
        <v>743</v>
      </c>
      <c r="BM89" s="20">
        <v>854</v>
      </c>
      <c r="BN89" s="20">
        <v>103</v>
      </c>
      <c r="BO89" s="20">
        <v>27</v>
      </c>
      <c r="BP89" s="20">
        <v>3762</v>
      </c>
      <c r="BQ89" s="20">
        <v>1766</v>
      </c>
      <c r="BR89" s="20">
        <v>0</v>
      </c>
      <c r="BS89" s="20">
        <v>24</v>
      </c>
      <c r="BT89" s="20">
        <v>213</v>
      </c>
      <c r="BU89" s="20">
        <v>721</v>
      </c>
      <c r="BV89" s="20">
        <v>2670</v>
      </c>
      <c r="BW89" s="20">
        <v>0</v>
      </c>
      <c r="BX89" s="20">
        <v>0</v>
      </c>
      <c r="BY89" s="20">
        <v>6</v>
      </c>
    </row>
    <row r="90" spans="1:77" x14ac:dyDescent="0.25">
      <c r="A90" s="20" t="s">
        <v>451</v>
      </c>
      <c r="B90" s="20" t="s">
        <v>454</v>
      </c>
      <c r="C90" s="20" t="s">
        <v>567</v>
      </c>
      <c r="D90" s="1">
        <v>44641</v>
      </c>
      <c r="E90">
        <v>218</v>
      </c>
      <c r="F90">
        <v>10</v>
      </c>
      <c r="G90">
        <v>10</v>
      </c>
      <c r="H90">
        <v>7</v>
      </c>
      <c r="I90">
        <v>7</v>
      </c>
      <c r="J90">
        <v>201</v>
      </c>
      <c r="K90">
        <v>1</v>
      </c>
      <c r="L90">
        <v>2</v>
      </c>
      <c r="M90">
        <v>3</v>
      </c>
      <c r="N90">
        <v>128</v>
      </c>
      <c r="O90">
        <v>122</v>
      </c>
      <c r="P90">
        <v>1</v>
      </c>
      <c r="Q90">
        <v>0</v>
      </c>
      <c r="R90">
        <v>2186</v>
      </c>
      <c r="S90">
        <v>2102</v>
      </c>
      <c r="T90">
        <v>20</v>
      </c>
      <c r="U90">
        <v>5</v>
      </c>
      <c r="V90">
        <v>20</v>
      </c>
      <c r="W90">
        <v>1318</v>
      </c>
      <c r="X90">
        <v>1077</v>
      </c>
      <c r="Y90">
        <v>31</v>
      </c>
      <c r="Z90">
        <v>27</v>
      </c>
      <c r="AA90">
        <v>21</v>
      </c>
      <c r="AB90">
        <v>2201</v>
      </c>
      <c r="AC90">
        <v>1946</v>
      </c>
      <c r="AD90">
        <v>23</v>
      </c>
      <c r="AE90">
        <v>14</v>
      </c>
      <c r="AF90">
        <v>47</v>
      </c>
      <c r="AG90">
        <v>283</v>
      </c>
      <c r="AH90">
        <v>193</v>
      </c>
      <c r="AI90">
        <v>6</v>
      </c>
      <c r="AJ90">
        <v>5</v>
      </c>
      <c r="AK90">
        <v>12</v>
      </c>
      <c r="AL90">
        <v>76</v>
      </c>
      <c r="AM90">
        <v>71</v>
      </c>
      <c r="AN90">
        <v>2</v>
      </c>
      <c r="AO90">
        <v>0</v>
      </c>
      <c r="AP90">
        <v>0</v>
      </c>
      <c r="AQ90">
        <v>0</v>
      </c>
      <c r="AR90">
        <v>0</v>
      </c>
      <c r="AS90">
        <v>0</v>
      </c>
      <c r="AT90">
        <v>0</v>
      </c>
      <c r="AU90">
        <v>0</v>
      </c>
      <c r="AV90">
        <v>0</v>
      </c>
      <c r="AW90">
        <v>0</v>
      </c>
      <c r="AX90">
        <v>0</v>
      </c>
      <c r="AY90">
        <v>0</v>
      </c>
      <c r="AZ90">
        <v>0</v>
      </c>
      <c r="BA90">
        <v>0</v>
      </c>
      <c r="BB90">
        <v>0</v>
      </c>
      <c r="BC90">
        <v>0</v>
      </c>
      <c r="BD90">
        <v>0</v>
      </c>
      <c r="BE90">
        <v>0</v>
      </c>
      <c r="BF90">
        <v>0</v>
      </c>
      <c r="BG90" s="20">
        <v>10</v>
      </c>
      <c r="BH90" s="20">
        <v>7</v>
      </c>
      <c r="BI90" s="20">
        <v>211</v>
      </c>
      <c r="BJ90" s="20">
        <v>127</v>
      </c>
      <c r="BK90" s="20">
        <v>2137</v>
      </c>
      <c r="BL90" s="20">
        <v>1213</v>
      </c>
      <c r="BM90" s="20">
        <v>2097</v>
      </c>
      <c r="BN90" s="20">
        <v>252</v>
      </c>
      <c r="BO90" s="20">
        <v>74</v>
      </c>
      <c r="BP90" s="20">
        <v>7023</v>
      </c>
      <c r="BQ90" s="20">
        <v>5119</v>
      </c>
      <c r="BR90" s="20">
        <v>0</v>
      </c>
      <c r="BS90" s="20">
        <v>127</v>
      </c>
      <c r="BT90" s="20">
        <v>41</v>
      </c>
      <c r="BU90" s="20">
        <v>488</v>
      </c>
      <c r="BV90" s="20">
        <v>6234</v>
      </c>
      <c r="BW90" s="20">
        <v>2</v>
      </c>
      <c r="BX90" s="20">
        <v>1</v>
      </c>
      <c r="BY90" s="20">
        <v>54</v>
      </c>
    </row>
    <row r="91" spans="1:77" x14ac:dyDescent="0.25">
      <c r="A91" s="20" t="s">
        <v>451</v>
      </c>
      <c r="B91" s="20" t="s">
        <v>452</v>
      </c>
      <c r="C91" s="20" t="s">
        <v>568</v>
      </c>
      <c r="D91" s="1">
        <v>44641</v>
      </c>
      <c r="E91">
        <v>42</v>
      </c>
      <c r="F91">
        <v>0</v>
      </c>
      <c r="G91">
        <v>0</v>
      </c>
      <c r="H91">
        <v>0</v>
      </c>
      <c r="I91">
        <v>0</v>
      </c>
      <c r="J91">
        <v>37</v>
      </c>
      <c r="K91">
        <v>0</v>
      </c>
      <c r="L91">
        <v>1</v>
      </c>
      <c r="M91">
        <v>0</v>
      </c>
      <c r="N91">
        <v>0</v>
      </c>
      <c r="O91">
        <v>0</v>
      </c>
      <c r="P91">
        <v>0</v>
      </c>
      <c r="Q91">
        <v>0</v>
      </c>
      <c r="R91">
        <v>364</v>
      </c>
      <c r="S91">
        <v>338</v>
      </c>
      <c r="T91">
        <v>2</v>
      </c>
      <c r="U91">
        <v>10</v>
      </c>
      <c r="V91">
        <v>2</v>
      </c>
      <c r="W91">
        <v>390</v>
      </c>
      <c r="X91">
        <v>267</v>
      </c>
      <c r="Y91">
        <v>6</v>
      </c>
      <c r="Z91">
        <v>42</v>
      </c>
      <c r="AA91">
        <v>12</v>
      </c>
      <c r="AB91">
        <v>471</v>
      </c>
      <c r="AC91">
        <v>339</v>
      </c>
      <c r="AD91">
        <v>8</v>
      </c>
      <c r="AE91">
        <v>28</v>
      </c>
      <c r="AF91">
        <v>29</v>
      </c>
      <c r="AG91">
        <v>39</v>
      </c>
      <c r="AH91">
        <v>22</v>
      </c>
      <c r="AI91">
        <v>2</v>
      </c>
      <c r="AJ91">
        <v>3</v>
      </c>
      <c r="AK91">
        <v>1</v>
      </c>
      <c r="AL91">
        <v>6</v>
      </c>
      <c r="AM91">
        <v>4</v>
      </c>
      <c r="AN91">
        <v>0</v>
      </c>
      <c r="AO91">
        <v>1</v>
      </c>
      <c r="AP91">
        <v>0</v>
      </c>
      <c r="AQ91">
        <v>0</v>
      </c>
      <c r="AR91">
        <v>0</v>
      </c>
      <c r="AS91">
        <v>0</v>
      </c>
      <c r="AT91">
        <v>0</v>
      </c>
      <c r="AU91">
        <v>0</v>
      </c>
      <c r="AV91">
        <v>0</v>
      </c>
      <c r="AW91">
        <v>0</v>
      </c>
      <c r="AX91">
        <v>0</v>
      </c>
      <c r="AY91">
        <v>0</v>
      </c>
      <c r="AZ91">
        <v>0</v>
      </c>
      <c r="BA91">
        <v>0</v>
      </c>
      <c r="BB91">
        <v>0</v>
      </c>
      <c r="BC91">
        <v>0</v>
      </c>
      <c r="BD91">
        <v>0</v>
      </c>
      <c r="BE91">
        <v>0</v>
      </c>
      <c r="BF91">
        <v>0</v>
      </c>
      <c r="BG91" s="20">
        <v>0</v>
      </c>
      <c r="BH91" s="20">
        <v>0</v>
      </c>
      <c r="BI91" s="20">
        <v>40</v>
      </c>
      <c r="BJ91" s="20">
        <v>0</v>
      </c>
      <c r="BK91" s="20">
        <v>348</v>
      </c>
      <c r="BL91" s="20">
        <v>320</v>
      </c>
      <c r="BM91" s="20">
        <v>400</v>
      </c>
      <c r="BN91" s="20">
        <v>31</v>
      </c>
      <c r="BO91" s="20">
        <v>5</v>
      </c>
      <c r="BP91" s="20">
        <v>1523</v>
      </c>
      <c r="BQ91" s="20">
        <v>754</v>
      </c>
      <c r="BR91" s="20">
        <v>0</v>
      </c>
      <c r="BS91" s="20">
        <v>24</v>
      </c>
      <c r="BT91" s="20">
        <v>128</v>
      </c>
      <c r="BU91" s="20">
        <v>210</v>
      </c>
      <c r="BV91" s="20">
        <v>1107</v>
      </c>
      <c r="BW91" s="20">
        <v>0</v>
      </c>
      <c r="BX91" s="20">
        <v>0</v>
      </c>
      <c r="BY91" s="20">
        <v>5</v>
      </c>
    </row>
    <row r="92" spans="1:77" x14ac:dyDescent="0.25">
      <c r="A92" s="20" t="s">
        <v>451</v>
      </c>
      <c r="B92" s="20" t="s">
        <v>454</v>
      </c>
      <c r="C92" s="20" t="s">
        <v>569</v>
      </c>
      <c r="D92" s="1">
        <v>44641</v>
      </c>
      <c r="E92">
        <v>115</v>
      </c>
      <c r="F92">
        <v>2</v>
      </c>
      <c r="G92">
        <v>2</v>
      </c>
      <c r="H92">
        <v>0</v>
      </c>
      <c r="I92">
        <v>0</v>
      </c>
      <c r="J92">
        <v>107</v>
      </c>
      <c r="K92">
        <v>1</v>
      </c>
      <c r="L92">
        <v>1</v>
      </c>
      <c r="M92">
        <v>1</v>
      </c>
      <c r="N92">
        <v>2</v>
      </c>
      <c r="O92">
        <v>2</v>
      </c>
      <c r="P92">
        <v>0</v>
      </c>
      <c r="Q92">
        <v>0</v>
      </c>
      <c r="R92">
        <v>1042</v>
      </c>
      <c r="S92">
        <v>986</v>
      </c>
      <c r="T92">
        <v>14</v>
      </c>
      <c r="U92">
        <v>9</v>
      </c>
      <c r="V92">
        <v>16</v>
      </c>
      <c r="W92">
        <v>789</v>
      </c>
      <c r="X92">
        <v>637</v>
      </c>
      <c r="Y92">
        <v>19</v>
      </c>
      <c r="Z92">
        <v>23</v>
      </c>
      <c r="AA92">
        <v>10</v>
      </c>
      <c r="AB92">
        <v>1244</v>
      </c>
      <c r="AC92">
        <v>1026</v>
      </c>
      <c r="AD92">
        <v>17</v>
      </c>
      <c r="AE92">
        <v>22</v>
      </c>
      <c r="AF92">
        <v>70</v>
      </c>
      <c r="AG92">
        <v>125</v>
      </c>
      <c r="AH92">
        <v>84</v>
      </c>
      <c r="AI92">
        <v>3</v>
      </c>
      <c r="AJ92">
        <v>1</v>
      </c>
      <c r="AK92">
        <v>7</v>
      </c>
      <c r="AL92">
        <v>52</v>
      </c>
      <c r="AM92">
        <v>49</v>
      </c>
      <c r="AN92">
        <v>2</v>
      </c>
      <c r="AO92">
        <v>0</v>
      </c>
      <c r="AP92">
        <v>0</v>
      </c>
      <c r="AQ92">
        <v>0</v>
      </c>
      <c r="AR92">
        <v>0</v>
      </c>
      <c r="AS92">
        <v>0</v>
      </c>
      <c r="AT92">
        <v>0</v>
      </c>
      <c r="AU92">
        <v>0</v>
      </c>
      <c r="AV92">
        <v>0</v>
      </c>
      <c r="AW92">
        <v>0</v>
      </c>
      <c r="AX92">
        <v>0</v>
      </c>
      <c r="AY92">
        <v>0</v>
      </c>
      <c r="AZ92">
        <v>0</v>
      </c>
      <c r="BA92">
        <v>0</v>
      </c>
      <c r="BB92">
        <v>0</v>
      </c>
      <c r="BC92">
        <v>0</v>
      </c>
      <c r="BD92">
        <v>1</v>
      </c>
      <c r="BE92">
        <v>0</v>
      </c>
      <c r="BF92">
        <v>0</v>
      </c>
      <c r="BG92" s="20">
        <v>2</v>
      </c>
      <c r="BH92" s="20">
        <v>0</v>
      </c>
      <c r="BI92" s="20">
        <v>111</v>
      </c>
      <c r="BJ92" s="20">
        <v>2</v>
      </c>
      <c r="BK92" s="20">
        <v>1000</v>
      </c>
      <c r="BL92" s="20">
        <v>723</v>
      </c>
      <c r="BM92" s="20">
        <v>1128</v>
      </c>
      <c r="BN92" s="20">
        <v>111</v>
      </c>
      <c r="BO92" s="20">
        <v>50</v>
      </c>
      <c r="BP92" s="20">
        <v>3796</v>
      </c>
      <c r="BQ92" s="20">
        <v>2574</v>
      </c>
      <c r="BR92" s="20">
        <v>1</v>
      </c>
      <c r="BS92" s="20">
        <v>67</v>
      </c>
      <c r="BT92" s="20">
        <v>43</v>
      </c>
      <c r="BU92" s="20">
        <v>411</v>
      </c>
      <c r="BV92" s="20">
        <v>3210</v>
      </c>
      <c r="BW92" s="20">
        <v>0</v>
      </c>
      <c r="BX92" s="20">
        <v>0</v>
      </c>
      <c r="BY92" s="20">
        <v>19</v>
      </c>
    </row>
    <row r="93" spans="1:77" x14ac:dyDescent="0.25">
      <c r="A93" s="20" t="s">
        <v>451</v>
      </c>
      <c r="B93" s="20" t="s">
        <v>454</v>
      </c>
      <c r="C93" s="20" t="s">
        <v>570</v>
      </c>
      <c r="D93" s="1">
        <v>44641</v>
      </c>
      <c r="E93">
        <v>47</v>
      </c>
      <c r="F93">
        <v>2</v>
      </c>
      <c r="G93">
        <v>2</v>
      </c>
      <c r="H93">
        <v>2</v>
      </c>
      <c r="I93">
        <v>2</v>
      </c>
      <c r="J93">
        <v>41</v>
      </c>
      <c r="K93">
        <v>0</v>
      </c>
      <c r="L93">
        <v>0</v>
      </c>
      <c r="M93">
        <v>1</v>
      </c>
      <c r="N93">
        <v>32</v>
      </c>
      <c r="O93">
        <v>30</v>
      </c>
      <c r="P93">
        <v>1</v>
      </c>
      <c r="Q93">
        <v>0</v>
      </c>
      <c r="R93">
        <v>374</v>
      </c>
      <c r="S93">
        <v>354</v>
      </c>
      <c r="T93">
        <v>7</v>
      </c>
      <c r="U93">
        <v>0</v>
      </c>
      <c r="V93">
        <v>0</v>
      </c>
      <c r="W93">
        <v>418</v>
      </c>
      <c r="X93">
        <v>279</v>
      </c>
      <c r="Y93">
        <v>30</v>
      </c>
      <c r="Z93">
        <v>5</v>
      </c>
      <c r="AA93">
        <v>7</v>
      </c>
      <c r="AB93">
        <v>445</v>
      </c>
      <c r="AC93">
        <v>286</v>
      </c>
      <c r="AD93">
        <v>22</v>
      </c>
      <c r="AE93">
        <v>9</v>
      </c>
      <c r="AF93">
        <v>35</v>
      </c>
      <c r="AG93">
        <v>40</v>
      </c>
      <c r="AH93">
        <v>17</v>
      </c>
      <c r="AI93">
        <v>2</v>
      </c>
      <c r="AJ93">
        <v>5</v>
      </c>
      <c r="AK93">
        <v>2</v>
      </c>
      <c r="AL93">
        <v>36</v>
      </c>
      <c r="AM93">
        <v>36</v>
      </c>
      <c r="AN93">
        <v>0</v>
      </c>
      <c r="AO93">
        <v>0</v>
      </c>
      <c r="AP93">
        <v>0</v>
      </c>
      <c r="AQ93">
        <v>0</v>
      </c>
      <c r="AR93">
        <v>0</v>
      </c>
      <c r="AS93">
        <v>0</v>
      </c>
      <c r="AT93">
        <v>0</v>
      </c>
      <c r="AU93">
        <v>0</v>
      </c>
      <c r="AV93">
        <v>0</v>
      </c>
      <c r="AW93">
        <v>0</v>
      </c>
      <c r="AX93">
        <v>0</v>
      </c>
      <c r="AY93">
        <v>0</v>
      </c>
      <c r="AZ93">
        <v>0</v>
      </c>
      <c r="BA93">
        <v>0</v>
      </c>
      <c r="BB93">
        <v>0</v>
      </c>
      <c r="BC93">
        <v>0</v>
      </c>
      <c r="BD93">
        <v>0</v>
      </c>
      <c r="BE93">
        <v>0</v>
      </c>
      <c r="BF93">
        <v>0</v>
      </c>
      <c r="BG93" s="20">
        <v>2</v>
      </c>
      <c r="BH93" s="20">
        <v>2</v>
      </c>
      <c r="BI93" s="20">
        <v>45</v>
      </c>
      <c r="BJ93" s="20">
        <v>31</v>
      </c>
      <c r="BK93" s="20">
        <v>366</v>
      </c>
      <c r="BL93" s="20">
        <v>364</v>
      </c>
      <c r="BM93" s="20">
        <v>371</v>
      </c>
      <c r="BN93" s="20">
        <v>26</v>
      </c>
      <c r="BO93" s="20">
        <v>36</v>
      </c>
      <c r="BP93" s="20">
        <v>1796</v>
      </c>
      <c r="BQ93" s="20">
        <v>786</v>
      </c>
      <c r="BR93" s="20">
        <v>0</v>
      </c>
      <c r="BS93" s="20">
        <v>70</v>
      </c>
      <c r="BT93" s="20">
        <v>41</v>
      </c>
      <c r="BU93" s="20">
        <v>354</v>
      </c>
      <c r="BV93" s="20">
        <v>1258</v>
      </c>
      <c r="BW93" s="20">
        <v>0</v>
      </c>
      <c r="BX93" s="20">
        <v>0</v>
      </c>
      <c r="BY93" s="20">
        <v>1</v>
      </c>
    </row>
    <row r="94" spans="1:77" x14ac:dyDescent="0.25">
      <c r="A94" s="20" t="s">
        <v>451</v>
      </c>
      <c r="B94" s="20" t="s">
        <v>452</v>
      </c>
      <c r="C94" s="20" t="s">
        <v>571</v>
      </c>
      <c r="D94" s="1">
        <v>44641</v>
      </c>
      <c r="E94">
        <v>117</v>
      </c>
      <c r="F94">
        <v>4</v>
      </c>
      <c r="G94">
        <v>4</v>
      </c>
      <c r="H94">
        <v>2</v>
      </c>
      <c r="I94">
        <v>1</v>
      </c>
      <c r="J94">
        <v>88</v>
      </c>
      <c r="K94">
        <v>4</v>
      </c>
      <c r="L94">
        <v>5</v>
      </c>
      <c r="M94">
        <v>1</v>
      </c>
      <c r="N94">
        <v>20</v>
      </c>
      <c r="O94">
        <v>18</v>
      </c>
      <c r="P94">
        <v>0</v>
      </c>
      <c r="Q94">
        <v>1</v>
      </c>
      <c r="R94">
        <v>657</v>
      </c>
      <c r="S94">
        <v>559</v>
      </c>
      <c r="T94">
        <v>20</v>
      </c>
      <c r="U94">
        <v>17</v>
      </c>
      <c r="V94">
        <v>13</v>
      </c>
      <c r="W94">
        <v>1077</v>
      </c>
      <c r="X94">
        <v>681</v>
      </c>
      <c r="Y94">
        <v>24</v>
      </c>
      <c r="Z94">
        <v>76</v>
      </c>
      <c r="AA94">
        <v>41</v>
      </c>
      <c r="AB94">
        <v>976</v>
      </c>
      <c r="AC94">
        <v>664</v>
      </c>
      <c r="AD94">
        <v>11</v>
      </c>
      <c r="AE94">
        <v>63</v>
      </c>
      <c r="AF94">
        <v>60</v>
      </c>
      <c r="AG94">
        <v>133</v>
      </c>
      <c r="AH94">
        <v>56</v>
      </c>
      <c r="AI94">
        <v>0</v>
      </c>
      <c r="AJ94">
        <v>14</v>
      </c>
      <c r="AK94">
        <v>19</v>
      </c>
      <c r="AL94">
        <v>86</v>
      </c>
      <c r="AM94">
        <v>79</v>
      </c>
      <c r="AN94">
        <v>2</v>
      </c>
      <c r="AO94">
        <v>0</v>
      </c>
      <c r="AP94">
        <v>0</v>
      </c>
      <c r="AQ94">
        <v>0</v>
      </c>
      <c r="AR94">
        <v>0</v>
      </c>
      <c r="AS94">
        <v>0</v>
      </c>
      <c r="AT94">
        <v>0</v>
      </c>
      <c r="AU94">
        <v>0</v>
      </c>
      <c r="AV94">
        <v>0</v>
      </c>
      <c r="AW94">
        <v>0</v>
      </c>
      <c r="AX94">
        <v>0</v>
      </c>
      <c r="AY94">
        <v>0</v>
      </c>
      <c r="AZ94">
        <v>0</v>
      </c>
      <c r="BA94">
        <v>0</v>
      </c>
      <c r="BB94">
        <v>0</v>
      </c>
      <c r="BC94">
        <v>0</v>
      </c>
      <c r="BD94">
        <v>0</v>
      </c>
      <c r="BE94">
        <v>0</v>
      </c>
      <c r="BF94">
        <v>0</v>
      </c>
      <c r="BG94" s="20">
        <v>4</v>
      </c>
      <c r="BH94" s="20">
        <v>1</v>
      </c>
      <c r="BI94" s="20">
        <v>104</v>
      </c>
      <c r="BJ94" s="20">
        <v>19</v>
      </c>
      <c r="BK94" s="20">
        <v>602</v>
      </c>
      <c r="BL94" s="20">
        <v>898</v>
      </c>
      <c r="BM94" s="20">
        <v>826</v>
      </c>
      <c r="BN94" s="20">
        <v>97</v>
      </c>
      <c r="BO94" s="20">
        <v>84</v>
      </c>
      <c r="BP94" s="20">
        <v>3662</v>
      </c>
      <c r="BQ94" s="20">
        <v>1569</v>
      </c>
      <c r="BR94" s="20">
        <v>0</v>
      </c>
      <c r="BS94" s="20">
        <v>59</v>
      </c>
      <c r="BT94" s="20">
        <v>456</v>
      </c>
      <c r="BU94" s="20">
        <v>525</v>
      </c>
      <c r="BV94" s="20">
        <v>2472</v>
      </c>
      <c r="BW94" s="20">
        <v>0</v>
      </c>
      <c r="BX94" s="20">
        <v>0</v>
      </c>
      <c r="BY94" s="20">
        <v>10</v>
      </c>
    </row>
    <row r="95" spans="1:77" x14ac:dyDescent="0.25">
      <c r="A95" s="20" t="s">
        <v>451</v>
      </c>
      <c r="B95" s="20" t="s">
        <v>561</v>
      </c>
      <c r="C95" s="20" t="s">
        <v>572</v>
      </c>
      <c r="D95" s="1">
        <v>44641</v>
      </c>
      <c r="E95">
        <v>54</v>
      </c>
      <c r="F95">
        <v>1</v>
      </c>
      <c r="G95">
        <v>1</v>
      </c>
      <c r="H95">
        <v>0</v>
      </c>
      <c r="I95">
        <v>0</v>
      </c>
      <c r="J95">
        <v>44</v>
      </c>
      <c r="K95">
        <v>1</v>
      </c>
      <c r="L95">
        <v>3</v>
      </c>
      <c r="M95">
        <v>1</v>
      </c>
      <c r="N95">
        <v>2</v>
      </c>
      <c r="O95">
        <v>2</v>
      </c>
      <c r="P95">
        <v>0</v>
      </c>
      <c r="Q95">
        <v>0</v>
      </c>
      <c r="R95">
        <v>479</v>
      </c>
      <c r="S95">
        <v>414</v>
      </c>
      <c r="T95">
        <v>5</v>
      </c>
      <c r="U95">
        <v>12</v>
      </c>
      <c r="V95">
        <v>31</v>
      </c>
      <c r="W95">
        <v>0</v>
      </c>
      <c r="X95">
        <v>0</v>
      </c>
      <c r="Y95">
        <v>0</v>
      </c>
      <c r="Z95">
        <v>0</v>
      </c>
      <c r="AA95">
        <v>0</v>
      </c>
      <c r="AB95">
        <v>854</v>
      </c>
      <c r="AC95">
        <v>609</v>
      </c>
      <c r="AD95">
        <v>9</v>
      </c>
      <c r="AE95">
        <v>88</v>
      </c>
      <c r="AF95">
        <v>38</v>
      </c>
      <c r="AG95">
        <v>106</v>
      </c>
      <c r="AH95">
        <v>61</v>
      </c>
      <c r="AI95">
        <v>2</v>
      </c>
      <c r="AJ95">
        <v>8</v>
      </c>
      <c r="AK95">
        <v>7</v>
      </c>
      <c r="AL95">
        <v>20</v>
      </c>
      <c r="AM95">
        <v>17</v>
      </c>
      <c r="AN95">
        <v>0</v>
      </c>
      <c r="AO95">
        <v>0</v>
      </c>
      <c r="AP95">
        <v>1</v>
      </c>
      <c r="AQ95">
        <v>0</v>
      </c>
      <c r="AR95">
        <v>0</v>
      </c>
      <c r="AS95">
        <v>0</v>
      </c>
      <c r="AT95">
        <v>0</v>
      </c>
      <c r="AU95">
        <v>0</v>
      </c>
      <c r="AV95">
        <v>0</v>
      </c>
      <c r="AW95">
        <v>0</v>
      </c>
      <c r="AX95">
        <v>0</v>
      </c>
      <c r="AY95">
        <v>0</v>
      </c>
      <c r="AZ95">
        <v>0</v>
      </c>
      <c r="BA95">
        <v>0</v>
      </c>
      <c r="BB95">
        <v>0</v>
      </c>
      <c r="BC95">
        <v>0</v>
      </c>
      <c r="BD95">
        <v>0</v>
      </c>
      <c r="BE95">
        <v>0</v>
      </c>
      <c r="BF95">
        <v>0</v>
      </c>
      <c r="BG95" s="20">
        <v>1</v>
      </c>
      <c r="BH95" s="20">
        <v>0</v>
      </c>
      <c r="BI95" s="20">
        <v>49</v>
      </c>
      <c r="BJ95" s="20">
        <v>2</v>
      </c>
      <c r="BK95" s="20">
        <v>430</v>
      </c>
      <c r="BL95" s="20">
        <v>0</v>
      </c>
      <c r="BM95" s="20">
        <v>700</v>
      </c>
      <c r="BN95" s="20">
        <v>81</v>
      </c>
      <c r="BO95" s="20">
        <v>19</v>
      </c>
      <c r="BP95" s="20">
        <v>2779</v>
      </c>
      <c r="BQ95" s="20">
        <v>1577</v>
      </c>
      <c r="BR95" s="20">
        <v>0</v>
      </c>
      <c r="BS95" s="20">
        <v>26</v>
      </c>
      <c r="BT95" s="20">
        <v>292</v>
      </c>
      <c r="BU95" s="20">
        <v>301</v>
      </c>
      <c r="BV95" s="20">
        <v>2063</v>
      </c>
      <c r="BW95" s="20">
        <v>5</v>
      </c>
      <c r="BX95" s="20">
        <v>0</v>
      </c>
      <c r="BY95" s="20">
        <v>0</v>
      </c>
    </row>
    <row r="96" spans="1:77" x14ac:dyDescent="0.25">
      <c r="A96" s="20" t="s">
        <v>451</v>
      </c>
      <c r="B96" s="20" t="s">
        <v>454</v>
      </c>
      <c r="C96" s="20" t="s">
        <v>455</v>
      </c>
      <c r="D96" s="1">
        <v>44641</v>
      </c>
      <c r="E96">
        <v>133</v>
      </c>
      <c r="F96">
        <v>2</v>
      </c>
      <c r="G96">
        <v>2</v>
      </c>
      <c r="H96">
        <v>0</v>
      </c>
      <c r="I96">
        <v>0</v>
      </c>
      <c r="J96">
        <v>113</v>
      </c>
      <c r="K96">
        <v>2</v>
      </c>
      <c r="L96">
        <v>1</v>
      </c>
      <c r="M96">
        <v>3</v>
      </c>
      <c r="N96">
        <v>53</v>
      </c>
      <c r="O96">
        <v>51</v>
      </c>
      <c r="P96">
        <v>0</v>
      </c>
      <c r="Q96">
        <v>0</v>
      </c>
      <c r="R96">
        <v>829</v>
      </c>
      <c r="S96">
        <v>771</v>
      </c>
      <c r="T96">
        <v>20</v>
      </c>
      <c r="U96">
        <v>3</v>
      </c>
      <c r="V96">
        <v>2</v>
      </c>
      <c r="W96">
        <v>1031</v>
      </c>
      <c r="X96">
        <v>745</v>
      </c>
      <c r="Y96">
        <v>66</v>
      </c>
      <c r="Z96">
        <v>18</v>
      </c>
      <c r="AA96">
        <v>42</v>
      </c>
      <c r="AB96">
        <v>1396</v>
      </c>
      <c r="AC96">
        <v>1075</v>
      </c>
      <c r="AD96">
        <v>25</v>
      </c>
      <c r="AE96">
        <v>66</v>
      </c>
      <c r="AF96">
        <v>56</v>
      </c>
      <c r="AG96">
        <v>190</v>
      </c>
      <c r="AH96">
        <v>108</v>
      </c>
      <c r="AI96">
        <v>6</v>
      </c>
      <c r="AJ96">
        <v>3</v>
      </c>
      <c r="AK96">
        <v>14</v>
      </c>
      <c r="AL96">
        <v>81</v>
      </c>
      <c r="AM96">
        <v>75</v>
      </c>
      <c r="AN96">
        <v>2</v>
      </c>
      <c r="AO96">
        <v>0</v>
      </c>
      <c r="AP96">
        <v>0</v>
      </c>
      <c r="AQ96">
        <v>0</v>
      </c>
      <c r="AR96">
        <v>0</v>
      </c>
      <c r="AS96">
        <v>0</v>
      </c>
      <c r="AT96">
        <v>0</v>
      </c>
      <c r="AU96">
        <v>0</v>
      </c>
      <c r="AV96">
        <v>0</v>
      </c>
      <c r="AW96">
        <v>0</v>
      </c>
      <c r="AX96">
        <v>0</v>
      </c>
      <c r="AY96">
        <v>0</v>
      </c>
      <c r="AZ96">
        <v>0</v>
      </c>
      <c r="BA96">
        <v>0</v>
      </c>
      <c r="BB96">
        <v>0</v>
      </c>
      <c r="BC96">
        <v>0</v>
      </c>
      <c r="BD96">
        <v>0</v>
      </c>
      <c r="BE96">
        <v>0</v>
      </c>
      <c r="BF96">
        <v>0</v>
      </c>
      <c r="BG96" s="20">
        <v>2</v>
      </c>
      <c r="BH96" s="20">
        <v>0</v>
      </c>
      <c r="BI96" s="20">
        <v>125</v>
      </c>
      <c r="BJ96" s="20">
        <v>53</v>
      </c>
      <c r="BK96" s="20">
        <v>791</v>
      </c>
      <c r="BL96" s="20">
        <v>875</v>
      </c>
      <c r="BM96" s="20">
        <v>1230</v>
      </c>
      <c r="BN96" s="20">
        <v>163</v>
      </c>
      <c r="BO96" s="20">
        <v>77</v>
      </c>
      <c r="BP96" s="20">
        <v>5427</v>
      </c>
      <c r="BQ96" s="20">
        <v>3029</v>
      </c>
      <c r="BR96" s="20">
        <v>0</v>
      </c>
      <c r="BS96" s="20">
        <v>114</v>
      </c>
      <c r="BT96" s="20">
        <v>110</v>
      </c>
      <c r="BU96" s="20">
        <v>802</v>
      </c>
      <c r="BV96" s="20">
        <v>4224</v>
      </c>
      <c r="BW96" s="20">
        <v>0</v>
      </c>
      <c r="BX96" s="20">
        <v>0</v>
      </c>
      <c r="BY96" s="20">
        <v>23</v>
      </c>
    </row>
    <row r="97" spans="1:77" x14ac:dyDescent="0.25">
      <c r="A97" s="20" t="s">
        <v>451</v>
      </c>
      <c r="B97" s="20" t="s">
        <v>454</v>
      </c>
      <c r="C97" s="20" t="s">
        <v>455</v>
      </c>
      <c r="D97" s="1">
        <v>44641</v>
      </c>
      <c r="R97">
        <v>2</v>
      </c>
      <c r="S97">
        <v>1</v>
      </c>
      <c r="BG97" s="20"/>
      <c r="BH97" s="20"/>
      <c r="BI97" s="20"/>
      <c r="BJ97" s="20"/>
      <c r="BK97" s="20">
        <v>2</v>
      </c>
      <c r="BL97" s="20"/>
      <c r="BM97" s="20"/>
      <c r="BN97" s="20"/>
      <c r="BO97" s="20"/>
      <c r="BP97" s="20"/>
      <c r="BQ97" s="20"/>
      <c r="BR97" s="20"/>
      <c r="BS97" s="20"/>
      <c r="BT97" s="20"/>
      <c r="BU97" s="20"/>
      <c r="BV97" s="20"/>
      <c r="BW97" s="20"/>
      <c r="BX97" s="20"/>
      <c r="BY97" s="20"/>
    </row>
    <row r="98" spans="1:77" x14ac:dyDescent="0.25">
      <c r="A98" s="20" t="s">
        <v>451</v>
      </c>
      <c r="B98" s="20" t="s">
        <v>452</v>
      </c>
      <c r="C98" s="20" t="s">
        <v>573</v>
      </c>
      <c r="D98" s="1">
        <v>44641</v>
      </c>
      <c r="E98">
        <v>41</v>
      </c>
      <c r="F98">
        <v>0</v>
      </c>
      <c r="G98">
        <v>0</v>
      </c>
      <c r="H98">
        <v>0</v>
      </c>
      <c r="I98">
        <v>0</v>
      </c>
      <c r="J98">
        <v>30</v>
      </c>
      <c r="K98">
        <v>2</v>
      </c>
      <c r="L98">
        <v>2</v>
      </c>
      <c r="M98">
        <v>3</v>
      </c>
      <c r="N98">
        <v>0</v>
      </c>
      <c r="O98">
        <v>0</v>
      </c>
      <c r="P98">
        <v>0</v>
      </c>
      <c r="Q98">
        <v>0</v>
      </c>
      <c r="R98">
        <v>269</v>
      </c>
      <c r="S98">
        <v>231</v>
      </c>
      <c r="T98">
        <v>6</v>
      </c>
      <c r="U98">
        <v>12</v>
      </c>
      <c r="V98">
        <v>6</v>
      </c>
      <c r="W98">
        <v>543</v>
      </c>
      <c r="X98">
        <v>332</v>
      </c>
      <c r="Y98">
        <v>5</v>
      </c>
      <c r="Z98">
        <v>63</v>
      </c>
      <c r="AA98">
        <v>17</v>
      </c>
      <c r="AB98">
        <v>454</v>
      </c>
      <c r="AC98">
        <v>279</v>
      </c>
      <c r="AD98">
        <v>3</v>
      </c>
      <c r="AE98">
        <v>54</v>
      </c>
      <c r="AF98">
        <v>24</v>
      </c>
      <c r="AG98">
        <v>67</v>
      </c>
      <c r="AH98">
        <v>26</v>
      </c>
      <c r="AI98">
        <v>0</v>
      </c>
      <c r="AJ98">
        <v>9</v>
      </c>
      <c r="AK98">
        <v>9</v>
      </c>
      <c r="AL98">
        <v>12</v>
      </c>
      <c r="AM98">
        <v>8</v>
      </c>
      <c r="AN98">
        <v>0</v>
      </c>
      <c r="AO98">
        <v>1</v>
      </c>
      <c r="AP98">
        <v>1</v>
      </c>
      <c r="AQ98">
        <v>0</v>
      </c>
      <c r="AR98">
        <v>0</v>
      </c>
      <c r="AS98">
        <v>0</v>
      </c>
      <c r="AT98">
        <v>0</v>
      </c>
      <c r="AU98">
        <v>0</v>
      </c>
      <c r="AV98">
        <v>0</v>
      </c>
      <c r="AW98">
        <v>0</v>
      </c>
      <c r="AX98">
        <v>0</v>
      </c>
      <c r="AY98">
        <v>0</v>
      </c>
      <c r="AZ98">
        <v>0</v>
      </c>
      <c r="BA98">
        <v>0</v>
      </c>
      <c r="BB98">
        <v>0</v>
      </c>
      <c r="BC98">
        <v>0</v>
      </c>
      <c r="BD98">
        <v>0</v>
      </c>
      <c r="BE98">
        <v>0</v>
      </c>
      <c r="BF98">
        <v>0</v>
      </c>
      <c r="BG98" s="20">
        <v>0</v>
      </c>
      <c r="BH98" s="20">
        <v>0</v>
      </c>
      <c r="BI98" s="20">
        <v>34</v>
      </c>
      <c r="BJ98" s="20">
        <v>0</v>
      </c>
      <c r="BK98" s="20">
        <v>242</v>
      </c>
      <c r="BL98" s="20">
        <v>438</v>
      </c>
      <c r="BM98" s="20">
        <v>364</v>
      </c>
      <c r="BN98" s="20">
        <v>43</v>
      </c>
      <c r="BO98" s="20">
        <v>10</v>
      </c>
      <c r="BP98" s="20">
        <v>1873</v>
      </c>
      <c r="BQ98" s="20">
        <v>727</v>
      </c>
      <c r="BR98" s="20">
        <v>0</v>
      </c>
      <c r="BS98" s="20">
        <v>8</v>
      </c>
      <c r="BT98" s="20">
        <v>334</v>
      </c>
      <c r="BU98" s="20">
        <v>245</v>
      </c>
      <c r="BV98" s="20">
        <v>1209</v>
      </c>
      <c r="BW98" s="20">
        <v>0</v>
      </c>
      <c r="BX98" s="20">
        <v>0</v>
      </c>
      <c r="BY98" s="20">
        <v>2</v>
      </c>
    </row>
    <row r="99" spans="1:77" x14ac:dyDescent="0.25">
      <c r="A99" s="20" t="s">
        <v>451</v>
      </c>
      <c r="B99" s="20" t="s">
        <v>452</v>
      </c>
      <c r="C99" s="20" t="s">
        <v>456</v>
      </c>
      <c r="D99" s="1">
        <v>44641</v>
      </c>
      <c r="E99">
        <v>109</v>
      </c>
      <c r="F99">
        <v>1</v>
      </c>
      <c r="G99">
        <v>1</v>
      </c>
      <c r="H99">
        <v>0</v>
      </c>
      <c r="I99">
        <v>0</v>
      </c>
      <c r="J99">
        <v>82</v>
      </c>
      <c r="K99">
        <v>6</v>
      </c>
      <c r="L99">
        <v>7</v>
      </c>
      <c r="M99">
        <v>3</v>
      </c>
      <c r="N99">
        <v>1</v>
      </c>
      <c r="O99">
        <v>0</v>
      </c>
      <c r="P99">
        <v>0</v>
      </c>
      <c r="Q99">
        <v>0</v>
      </c>
      <c r="R99">
        <v>235</v>
      </c>
      <c r="S99">
        <v>204</v>
      </c>
      <c r="T99">
        <v>8</v>
      </c>
      <c r="U99">
        <v>10</v>
      </c>
      <c r="V99">
        <v>2</v>
      </c>
      <c r="W99">
        <v>1081</v>
      </c>
      <c r="X99">
        <v>661</v>
      </c>
      <c r="Y99">
        <v>24</v>
      </c>
      <c r="Z99">
        <v>108</v>
      </c>
      <c r="AA99">
        <v>52</v>
      </c>
      <c r="AB99">
        <v>826</v>
      </c>
      <c r="AC99">
        <v>550</v>
      </c>
      <c r="AD99">
        <v>9</v>
      </c>
      <c r="AE99">
        <v>102</v>
      </c>
      <c r="AF99">
        <v>21</v>
      </c>
      <c r="AG99">
        <v>214</v>
      </c>
      <c r="AH99">
        <v>110</v>
      </c>
      <c r="AI99">
        <v>3</v>
      </c>
      <c r="AJ99">
        <v>17</v>
      </c>
      <c r="AK99">
        <v>18</v>
      </c>
      <c r="AL99">
        <v>23</v>
      </c>
      <c r="AM99">
        <v>14</v>
      </c>
      <c r="AN99">
        <v>0</v>
      </c>
      <c r="AO99">
        <v>0</v>
      </c>
      <c r="AP99">
        <v>0</v>
      </c>
      <c r="AQ99">
        <v>0</v>
      </c>
      <c r="AR99">
        <v>0</v>
      </c>
      <c r="AS99">
        <v>0</v>
      </c>
      <c r="AT99">
        <v>0</v>
      </c>
      <c r="AU99">
        <v>0</v>
      </c>
      <c r="AV99">
        <v>0</v>
      </c>
      <c r="AW99">
        <v>0</v>
      </c>
      <c r="AX99">
        <v>0</v>
      </c>
      <c r="AY99">
        <v>0</v>
      </c>
      <c r="AZ99">
        <v>0</v>
      </c>
      <c r="BA99">
        <v>0</v>
      </c>
      <c r="BB99">
        <v>0</v>
      </c>
      <c r="BC99">
        <v>0</v>
      </c>
      <c r="BD99">
        <v>0</v>
      </c>
      <c r="BE99">
        <v>0</v>
      </c>
      <c r="BF99">
        <v>0</v>
      </c>
      <c r="BG99" s="20">
        <v>1</v>
      </c>
      <c r="BH99" s="20">
        <v>0</v>
      </c>
      <c r="BI99" s="20">
        <v>90</v>
      </c>
      <c r="BJ99" s="20">
        <v>1</v>
      </c>
      <c r="BK99" s="20">
        <v>211</v>
      </c>
      <c r="BL99" s="20">
        <v>855</v>
      </c>
      <c r="BM99" s="20">
        <v>669</v>
      </c>
      <c r="BN99" s="20">
        <v>162</v>
      </c>
      <c r="BO99" s="20">
        <v>20</v>
      </c>
      <c r="BP99" s="20">
        <v>4896</v>
      </c>
      <c r="BQ99" s="20">
        <v>2182</v>
      </c>
      <c r="BR99" s="20">
        <v>0</v>
      </c>
      <c r="BS99" s="20">
        <v>30</v>
      </c>
      <c r="BT99" s="20">
        <v>362</v>
      </c>
      <c r="BU99" s="20">
        <v>974</v>
      </c>
      <c r="BV99" s="20">
        <v>3330</v>
      </c>
      <c r="BW99" s="20">
        <v>0</v>
      </c>
      <c r="BX99" s="20">
        <v>0</v>
      </c>
      <c r="BY99" s="20">
        <v>15</v>
      </c>
    </row>
    <row r="100" spans="1:77" x14ac:dyDescent="0.25">
      <c r="A100" s="20" t="s">
        <v>451</v>
      </c>
      <c r="B100" s="20" t="s">
        <v>452</v>
      </c>
      <c r="C100" s="20" t="s">
        <v>574</v>
      </c>
      <c r="D100" s="1">
        <v>44641</v>
      </c>
      <c r="E100">
        <v>190</v>
      </c>
      <c r="F100">
        <v>3</v>
      </c>
      <c r="G100">
        <v>3</v>
      </c>
      <c r="H100">
        <v>5</v>
      </c>
      <c r="I100">
        <v>4</v>
      </c>
      <c r="J100">
        <v>148</v>
      </c>
      <c r="K100">
        <v>0</v>
      </c>
      <c r="L100">
        <v>14</v>
      </c>
      <c r="M100">
        <v>2</v>
      </c>
      <c r="N100">
        <v>111</v>
      </c>
      <c r="O100">
        <v>94</v>
      </c>
      <c r="P100">
        <v>3</v>
      </c>
      <c r="Q100">
        <v>0</v>
      </c>
      <c r="R100">
        <v>1482</v>
      </c>
      <c r="S100">
        <v>1305</v>
      </c>
      <c r="T100">
        <v>19</v>
      </c>
      <c r="U100">
        <v>59</v>
      </c>
      <c r="V100">
        <v>32</v>
      </c>
      <c r="W100">
        <v>2064</v>
      </c>
      <c r="X100">
        <v>1384</v>
      </c>
      <c r="Y100">
        <v>20</v>
      </c>
      <c r="Z100">
        <v>236</v>
      </c>
      <c r="AA100">
        <v>21</v>
      </c>
      <c r="AB100">
        <v>1874</v>
      </c>
      <c r="AC100">
        <v>1326</v>
      </c>
      <c r="AD100">
        <v>16</v>
      </c>
      <c r="AE100">
        <v>191</v>
      </c>
      <c r="AF100">
        <v>65</v>
      </c>
      <c r="AG100">
        <v>250</v>
      </c>
      <c r="AH100">
        <v>131</v>
      </c>
      <c r="AI100">
        <v>3</v>
      </c>
      <c r="AJ100">
        <v>31</v>
      </c>
      <c r="AK100">
        <v>11</v>
      </c>
      <c r="AL100">
        <v>93</v>
      </c>
      <c r="AM100">
        <v>82</v>
      </c>
      <c r="AN100">
        <v>1</v>
      </c>
      <c r="AO100">
        <v>5</v>
      </c>
      <c r="AP100">
        <v>0</v>
      </c>
      <c r="AQ100">
        <v>0</v>
      </c>
      <c r="AR100">
        <v>0</v>
      </c>
      <c r="AS100">
        <v>0</v>
      </c>
      <c r="AT100">
        <v>0</v>
      </c>
      <c r="AU100">
        <v>0</v>
      </c>
      <c r="AV100">
        <v>0</v>
      </c>
      <c r="AW100">
        <v>0</v>
      </c>
      <c r="AX100">
        <v>0</v>
      </c>
      <c r="AY100">
        <v>0</v>
      </c>
      <c r="AZ100">
        <v>0</v>
      </c>
      <c r="BA100">
        <v>7</v>
      </c>
      <c r="BB100">
        <v>0</v>
      </c>
      <c r="BC100">
        <v>0</v>
      </c>
      <c r="BD100">
        <v>0</v>
      </c>
      <c r="BE100">
        <v>0</v>
      </c>
      <c r="BF100">
        <v>0</v>
      </c>
      <c r="BG100" s="20">
        <v>3</v>
      </c>
      <c r="BH100" s="20">
        <v>5</v>
      </c>
      <c r="BI100" s="20">
        <v>171</v>
      </c>
      <c r="BJ100" s="20">
        <v>97</v>
      </c>
      <c r="BK100" s="20">
        <v>1359</v>
      </c>
      <c r="BL100" s="20">
        <v>1713</v>
      </c>
      <c r="BM100" s="20">
        <v>1572</v>
      </c>
      <c r="BN100" s="20">
        <v>193</v>
      </c>
      <c r="BO100" s="20">
        <v>86</v>
      </c>
      <c r="BP100" s="20">
        <v>7293</v>
      </c>
      <c r="BQ100" s="20">
        <v>3441</v>
      </c>
      <c r="BR100" s="20">
        <v>0</v>
      </c>
      <c r="BS100" s="20">
        <v>46</v>
      </c>
      <c r="BT100" s="20">
        <v>1125</v>
      </c>
      <c r="BU100" s="20">
        <v>666</v>
      </c>
      <c r="BV100" s="20">
        <v>5174</v>
      </c>
      <c r="BW100" s="20">
        <v>0</v>
      </c>
      <c r="BX100" s="20">
        <v>0</v>
      </c>
      <c r="BY100" s="20">
        <v>12</v>
      </c>
    </row>
    <row r="101" spans="1:77" x14ac:dyDescent="0.25">
      <c r="A101" s="20" t="s">
        <v>451</v>
      </c>
      <c r="B101" s="20" t="s">
        <v>454</v>
      </c>
      <c r="C101" s="20" t="s">
        <v>575</v>
      </c>
      <c r="D101" s="1">
        <v>44641</v>
      </c>
      <c r="E101">
        <v>314</v>
      </c>
      <c r="F101">
        <v>7</v>
      </c>
      <c r="G101">
        <v>6</v>
      </c>
      <c r="H101">
        <v>4</v>
      </c>
      <c r="I101">
        <v>4</v>
      </c>
      <c r="J101">
        <v>264</v>
      </c>
      <c r="K101">
        <v>13</v>
      </c>
      <c r="L101">
        <v>5</v>
      </c>
      <c r="M101">
        <v>0</v>
      </c>
      <c r="N101">
        <v>53</v>
      </c>
      <c r="O101">
        <v>44</v>
      </c>
      <c r="P101">
        <v>0</v>
      </c>
      <c r="Q101">
        <v>1</v>
      </c>
      <c r="R101">
        <v>2033</v>
      </c>
      <c r="S101">
        <v>1889</v>
      </c>
      <c r="T101">
        <v>57</v>
      </c>
      <c r="U101">
        <v>8</v>
      </c>
      <c r="V101">
        <v>2</v>
      </c>
      <c r="W101">
        <v>2019</v>
      </c>
      <c r="X101">
        <v>1524</v>
      </c>
      <c r="Y101">
        <v>100</v>
      </c>
      <c r="Z101">
        <v>28</v>
      </c>
      <c r="AA101">
        <v>53</v>
      </c>
      <c r="AB101">
        <v>2547</v>
      </c>
      <c r="AC101">
        <v>2060</v>
      </c>
      <c r="AD101">
        <v>35</v>
      </c>
      <c r="AE101">
        <v>162</v>
      </c>
      <c r="AF101">
        <v>13</v>
      </c>
      <c r="AG101">
        <v>277</v>
      </c>
      <c r="AH101">
        <v>160</v>
      </c>
      <c r="AI101">
        <v>7</v>
      </c>
      <c r="AJ101">
        <v>2</v>
      </c>
      <c r="AK101">
        <v>23</v>
      </c>
      <c r="AL101">
        <v>93</v>
      </c>
      <c r="AM101">
        <v>86</v>
      </c>
      <c r="AN101">
        <v>3</v>
      </c>
      <c r="AO101">
        <v>1</v>
      </c>
      <c r="AP101">
        <v>0</v>
      </c>
      <c r="AQ101">
        <v>0</v>
      </c>
      <c r="AR101">
        <v>0</v>
      </c>
      <c r="AS101">
        <v>0</v>
      </c>
      <c r="AT101">
        <v>0</v>
      </c>
      <c r="AU101">
        <v>0</v>
      </c>
      <c r="AV101">
        <v>0</v>
      </c>
      <c r="AW101">
        <v>0</v>
      </c>
      <c r="AX101">
        <v>0</v>
      </c>
      <c r="AY101">
        <v>0</v>
      </c>
      <c r="AZ101">
        <v>0</v>
      </c>
      <c r="BA101">
        <v>2</v>
      </c>
      <c r="BB101">
        <v>0</v>
      </c>
      <c r="BC101">
        <v>0</v>
      </c>
      <c r="BD101">
        <v>0</v>
      </c>
      <c r="BE101">
        <v>0</v>
      </c>
      <c r="BF101">
        <v>0</v>
      </c>
      <c r="BG101" s="20">
        <v>7</v>
      </c>
      <c r="BH101" s="20">
        <v>4</v>
      </c>
      <c r="BI101" s="20">
        <v>294</v>
      </c>
      <c r="BJ101" s="20">
        <v>46</v>
      </c>
      <c r="BK101" s="20">
        <v>1954</v>
      </c>
      <c r="BL101" s="20">
        <v>1802</v>
      </c>
      <c r="BM101" s="20">
        <v>2321</v>
      </c>
      <c r="BN101" s="20">
        <v>236</v>
      </c>
      <c r="BO101" s="20">
        <v>88</v>
      </c>
      <c r="BP101" s="20">
        <v>7846</v>
      </c>
      <c r="BQ101" s="20">
        <v>4763</v>
      </c>
      <c r="BR101" s="20">
        <v>0</v>
      </c>
      <c r="BS101" s="20">
        <v>143</v>
      </c>
      <c r="BT101" s="20">
        <v>229</v>
      </c>
      <c r="BU101" s="20">
        <v>947</v>
      </c>
      <c r="BV101" s="20">
        <v>6322</v>
      </c>
      <c r="BW101" s="20">
        <v>0</v>
      </c>
      <c r="BX101" s="20">
        <v>1</v>
      </c>
      <c r="BY101" s="20">
        <v>61</v>
      </c>
    </row>
    <row r="102" spans="1:77" x14ac:dyDescent="0.25">
      <c r="A102" s="20" t="s">
        <v>451</v>
      </c>
      <c r="B102" s="20" t="s">
        <v>576</v>
      </c>
      <c r="C102" s="20" t="s">
        <v>577</v>
      </c>
      <c r="D102" s="1">
        <v>44641</v>
      </c>
      <c r="E102">
        <v>255</v>
      </c>
      <c r="F102">
        <v>7</v>
      </c>
      <c r="G102">
        <v>5</v>
      </c>
      <c r="H102">
        <v>2</v>
      </c>
      <c r="I102">
        <v>1</v>
      </c>
      <c r="J102">
        <v>208</v>
      </c>
      <c r="K102">
        <v>3</v>
      </c>
      <c r="L102">
        <v>12</v>
      </c>
      <c r="M102">
        <v>2</v>
      </c>
      <c r="N102">
        <v>138</v>
      </c>
      <c r="O102">
        <v>121</v>
      </c>
      <c r="P102">
        <v>4</v>
      </c>
      <c r="Q102">
        <v>0</v>
      </c>
      <c r="R102">
        <v>2270</v>
      </c>
      <c r="S102">
        <v>2020</v>
      </c>
      <c r="T102">
        <v>69</v>
      </c>
      <c r="U102">
        <v>51</v>
      </c>
      <c r="V102">
        <v>30</v>
      </c>
      <c r="W102">
        <v>2467</v>
      </c>
      <c r="X102">
        <v>1715</v>
      </c>
      <c r="Y102">
        <v>44</v>
      </c>
      <c r="Z102">
        <v>206</v>
      </c>
      <c r="AA102">
        <v>42</v>
      </c>
      <c r="AB102">
        <v>2927</v>
      </c>
      <c r="AC102">
        <v>2104</v>
      </c>
      <c r="AD102">
        <v>23</v>
      </c>
      <c r="AE102">
        <v>310</v>
      </c>
      <c r="AF102">
        <v>127</v>
      </c>
      <c r="AG102">
        <v>321</v>
      </c>
      <c r="AH102">
        <v>168</v>
      </c>
      <c r="AI102">
        <v>5</v>
      </c>
      <c r="AJ102">
        <v>36</v>
      </c>
      <c r="AK102">
        <v>14</v>
      </c>
      <c r="AL102">
        <v>193</v>
      </c>
      <c r="AM102">
        <v>174</v>
      </c>
      <c r="AN102">
        <v>3</v>
      </c>
      <c r="AO102">
        <v>0</v>
      </c>
      <c r="AP102">
        <v>0</v>
      </c>
      <c r="AQ102">
        <v>0</v>
      </c>
      <c r="AR102">
        <v>0</v>
      </c>
      <c r="AS102">
        <v>1</v>
      </c>
      <c r="AT102">
        <v>0</v>
      </c>
      <c r="AU102">
        <v>0</v>
      </c>
      <c r="AV102">
        <v>0</v>
      </c>
      <c r="AW102">
        <v>0</v>
      </c>
      <c r="AX102">
        <v>0</v>
      </c>
      <c r="AY102">
        <v>0</v>
      </c>
      <c r="AZ102">
        <v>0</v>
      </c>
      <c r="BA102">
        <v>2</v>
      </c>
      <c r="BB102">
        <v>0</v>
      </c>
      <c r="BC102">
        <v>0</v>
      </c>
      <c r="BD102">
        <v>0</v>
      </c>
      <c r="BE102">
        <v>0</v>
      </c>
      <c r="BF102">
        <v>0</v>
      </c>
      <c r="BG102" s="20">
        <v>6</v>
      </c>
      <c r="BH102" s="20">
        <v>2</v>
      </c>
      <c r="BI102" s="20">
        <v>235</v>
      </c>
      <c r="BJ102" s="20">
        <v>128</v>
      </c>
      <c r="BK102" s="20">
        <v>2103</v>
      </c>
      <c r="BL102" s="20">
        <v>2104</v>
      </c>
      <c r="BM102" s="20">
        <v>2408</v>
      </c>
      <c r="BN102" s="20">
        <v>246</v>
      </c>
      <c r="BO102" s="20">
        <v>188</v>
      </c>
      <c r="BP102" s="20">
        <v>11432</v>
      </c>
      <c r="BQ102" s="20">
        <v>5582</v>
      </c>
      <c r="BR102" s="20">
        <v>0</v>
      </c>
      <c r="BS102" s="20">
        <v>102</v>
      </c>
      <c r="BT102" s="20">
        <v>2022</v>
      </c>
      <c r="BU102" s="20">
        <v>760</v>
      </c>
      <c r="BV102" s="20">
        <v>8119</v>
      </c>
      <c r="BW102" s="20">
        <v>0</v>
      </c>
      <c r="BX102" s="20">
        <v>0</v>
      </c>
      <c r="BY102" s="20">
        <v>39</v>
      </c>
    </row>
    <row r="103" spans="1:77" x14ac:dyDescent="0.25">
      <c r="A103" s="20" t="s">
        <v>451</v>
      </c>
      <c r="B103" s="20" t="s">
        <v>452</v>
      </c>
      <c r="C103" s="20" t="s">
        <v>578</v>
      </c>
      <c r="D103" s="1">
        <v>44641</v>
      </c>
      <c r="E103">
        <v>44</v>
      </c>
      <c r="F103">
        <v>1</v>
      </c>
      <c r="G103">
        <v>1</v>
      </c>
      <c r="H103">
        <v>0</v>
      </c>
      <c r="I103">
        <v>0</v>
      </c>
      <c r="J103">
        <v>38</v>
      </c>
      <c r="K103">
        <v>0</v>
      </c>
      <c r="L103">
        <v>2</v>
      </c>
      <c r="M103">
        <v>0</v>
      </c>
      <c r="N103">
        <v>21</v>
      </c>
      <c r="O103">
        <v>19</v>
      </c>
      <c r="P103">
        <v>0</v>
      </c>
      <c r="Q103">
        <v>0</v>
      </c>
      <c r="R103">
        <v>538</v>
      </c>
      <c r="S103">
        <v>461</v>
      </c>
      <c r="T103">
        <v>3</v>
      </c>
      <c r="U103">
        <v>9</v>
      </c>
      <c r="V103">
        <v>42</v>
      </c>
      <c r="W103">
        <v>359</v>
      </c>
      <c r="X103">
        <v>258</v>
      </c>
      <c r="Y103">
        <v>5</v>
      </c>
      <c r="Z103">
        <v>23</v>
      </c>
      <c r="AA103">
        <v>14</v>
      </c>
      <c r="AB103">
        <v>601</v>
      </c>
      <c r="AC103">
        <v>427</v>
      </c>
      <c r="AD103">
        <v>2</v>
      </c>
      <c r="AE103">
        <v>35</v>
      </c>
      <c r="AF103">
        <v>63</v>
      </c>
      <c r="AG103">
        <v>50</v>
      </c>
      <c r="AH103">
        <v>25</v>
      </c>
      <c r="AI103">
        <v>1</v>
      </c>
      <c r="AJ103">
        <v>7</v>
      </c>
      <c r="AK103">
        <v>0</v>
      </c>
      <c r="AL103">
        <v>40</v>
      </c>
      <c r="AM103">
        <v>35</v>
      </c>
      <c r="AN103">
        <v>1</v>
      </c>
      <c r="AO103">
        <v>0</v>
      </c>
      <c r="AP103">
        <v>1</v>
      </c>
      <c r="AQ103">
        <v>0</v>
      </c>
      <c r="AR103">
        <v>0</v>
      </c>
      <c r="AS103">
        <v>0</v>
      </c>
      <c r="AT103">
        <v>0</v>
      </c>
      <c r="AU103">
        <v>0</v>
      </c>
      <c r="AV103">
        <v>0</v>
      </c>
      <c r="AW103">
        <v>0</v>
      </c>
      <c r="AX103">
        <v>0</v>
      </c>
      <c r="AY103">
        <v>0</v>
      </c>
      <c r="AZ103">
        <v>0</v>
      </c>
      <c r="BA103">
        <v>0</v>
      </c>
      <c r="BB103">
        <v>0</v>
      </c>
      <c r="BC103">
        <v>0</v>
      </c>
      <c r="BD103">
        <v>0</v>
      </c>
      <c r="BE103">
        <v>0</v>
      </c>
      <c r="BF103">
        <v>0</v>
      </c>
      <c r="BG103" s="20">
        <v>1</v>
      </c>
      <c r="BH103" s="20">
        <v>0</v>
      </c>
      <c r="BI103" s="20">
        <v>42</v>
      </c>
      <c r="BJ103" s="20">
        <v>21</v>
      </c>
      <c r="BK103" s="20">
        <v>480</v>
      </c>
      <c r="BL103" s="20">
        <v>308</v>
      </c>
      <c r="BM103" s="20">
        <v>493</v>
      </c>
      <c r="BN103" s="20">
        <v>37</v>
      </c>
      <c r="BO103" s="20">
        <v>37</v>
      </c>
      <c r="BP103" s="20">
        <v>2145</v>
      </c>
      <c r="BQ103" s="20">
        <v>1183</v>
      </c>
      <c r="BR103" s="20">
        <v>0</v>
      </c>
      <c r="BS103" s="20">
        <v>15</v>
      </c>
      <c r="BT103" s="20">
        <v>242</v>
      </c>
      <c r="BU103" s="20">
        <v>243</v>
      </c>
      <c r="BV103" s="20">
        <v>1578</v>
      </c>
      <c r="BW103" s="20">
        <v>0</v>
      </c>
      <c r="BX103" s="20">
        <v>0</v>
      </c>
      <c r="BY103" s="20">
        <v>4</v>
      </c>
    </row>
    <row r="104" spans="1:77" x14ac:dyDescent="0.25">
      <c r="A104" s="20" t="s">
        <v>451</v>
      </c>
      <c r="B104" s="20" t="s">
        <v>452</v>
      </c>
      <c r="C104" s="20" t="s">
        <v>579</v>
      </c>
      <c r="D104" s="1">
        <v>44641</v>
      </c>
      <c r="E104">
        <v>146</v>
      </c>
      <c r="F104">
        <v>2</v>
      </c>
      <c r="G104">
        <v>2</v>
      </c>
      <c r="H104">
        <v>1</v>
      </c>
      <c r="I104">
        <v>1</v>
      </c>
      <c r="J104">
        <v>117</v>
      </c>
      <c r="K104">
        <v>0</v>
      </c>
      <c r="L104">
        <v>4</v>
      </c>
      <c r="M104">
        <v>6</v>
      </c>
      <c r="N104">
        <v>5</v>
      </c>
      <c r="O104">
        <v>5</v>
      </c>
      <c r="P104">
        <v>0</v>
      </c>
      <c r="Q104">
        <v>0</v>
      </c>
      <c r="R104">
        <v>660</v>
      </c>
      <c r="S104">
        <v>550</v>
      </c>
      <c r="T104">
        <v>10</v>
      </c>
      <c r="U104">
        <v>25</v>
      </c>
      <c r="V104">
        <v>29</v>
      </c>
      <c r="W104">
        <v>1433</v>
      </c>
      <c r="X104">
        <v>904</v>
      </c>
      <c r="Y104">
        <v>18</v>
      </c>
      <c r="Z104">
        <v>60</v>
      </c>
      <c r="AA104">
        <v>174</v>
      </c>
      <c r="AB104">
        <v>992</v>
      </c>
      <c r="AC104">
        <v>633</v>
      </c>
      <c r="AD104">
        <v>2</v>
      </c>
      <c r="AE104">
        <v>42</v>
      </c>
      <c r="AF104">
        <v>145</v>
      </c>
      <c r="AG104">
        <v>150</v>
      </c>
      <c r="AH104">
        <v>69</v>
      </c>
      <c r="AI104">
        <v>1</v>
      </c>
      <c r="AJ104">
        <v>2</v>
      </c>
      <c r="AK104">
        <v>30</v>
      </c>
      <c r="AL104">
        <v>39</v>
      </c>
      <c r="AM104">
        <v>33</v>
      </c>
      <c r="AN104">
        <v>0</v>
      </c>
      <c r="AO104">
        <v>2</v>
      </c>
      <c r="AP104">
        <v>1</v>
      </c>
      <c r="AQ104">
        <v>0</v>
      </c>
      <c r="AR104">
        <v>0</v>
      </c>
      <c r="AS104">
        <v>0</v>
      </c>
      <c r="AT104">
        <v>0</v>
      </c>
      <c r="AU104">
        <v>0</v>
      </c>
      <c r="AV104">
        <v>0</v>
      </c>
      <c r="AW104">
        <v>0</v>
      </c>
      <c r="AX104">
        <v>0</v>
      </c>
      <c r="AY104">
        <v>0</v>
      </c>
      <c r="AZ104">
        <v>0</v>
      </c>
      <c r="BA104">
        <v>0</v>
      </c>
      <c r="BB104">
        <v>0</v>
      </c>
      <c r="BC104">
        <v>0</v>
      </c>
      <c r="BD104">
        <v>0</v>
      </c>
      <c r="BE104">
        <v>0</v>
      </c>
      <c r="BF104">
        <v>0</v>
      </c>
      <c r="BG104" s="20">
        <v>2</v>
      </c>
      <c r="BH104" s="20">
        <v>1</v>
      </c>
      <c r="BI104" s="20">
        <v>131</v>
      </c>
      <c r="BJ104" s="20">
        <v>5</v>
      </c>
      <c r="BK104" s="20">
        <v>591</v>
      </c>
      <c r="BL104" s="20">
        <v>1129</v>
      </c>
      <c r="BM104" s="20">
        <v>777</v>
      </c>
      <c r="BN104" s="20">
        <v>114</v>
      </c>
      <c r="BO104" s="20">
        <v>35</v>
      </c>
      <c r="BP104" s="20">
        <v>3981</v>
      </c>
      <c r="BQ104" s="20">
        <v>1698</v>
      </c>
      <c r="BR104" s="20">
        <v>0</v>
      </c>
      <c r="BS104" s="20">
        <v>13</v>
      </c>
      <c r="BT104" s="20">
        <v>89</v>
      </c>
      <c r="BU104" s="20">
        <v>1063</v>
      </c>
      <c r="BV104" s="20">
        <v>2631</v>
      </c>
      <c r="BW104" s="20">
        <v>0</v>
      </c>
      <c r="BX104" s="20">
        <v>0</v>
      </c>
      <c r="BY104" s="20">
        <v>17</v>
      </c>
    </row>
    <row r="105" spans="1:77" x14ac:dyDescent="0.25">
      <c r="A105" s="20" t="s">
        <v>451</v>
      </c>
      <c r="B105" s="20" t="s">
        <v>454</v>
      </c>
      <c r="C105" s="20" t="s">
        <v>580</v>
      </c>
      <c r="D105" s="1">
        <v>44641</v>
      </c>
      <c r="E105">
        <v>48</v>
      </c>
      <c r="F105">
        <v>0</v>
      </c>
      <c r="G105">
        <v>0</v>
      </c>
      <c r="H105">
        <v>0</v>
      </c>
      <c r="I105">
        <v>0</v>
      </c>
      <c r="J105">
        <v>33</v>
      </c>
      <c r="K105">
        <v>5</v>
      </c>
      <c r="L105">
        <v>2</v>
      </c>
      <c r="M105">
        <v>0</v>
      </c>
      <c r="N105">
        <v>2</v>
      </c>
      <c r="O105">
        <v>2</v>
      </c>
      <c r="P105">
        <v>0</v>
      </c>
      <c r="Q105">
        <v>0</v>
      </c>
      <c r="R105">
        <v>393</v>
      </c>
      <c r="S105">
        <v>339</v>
      </c>
      <c r="T105">
        <v>24</v>
      </c>
      <c r="U105">
        <v>0</v>
      </c>
      <c r="V105">
        <v>5</v>
      </c>
      <c r="W105">
        <v>741</v>
      </c>
      <c r="X105">
        <v>426</v>
      </c>
      <c r="Y105">
        <v>34</v>
      </c>
      <c r="Z105">
        <v>37</v>
      </c>
      <c r="AA105">
        <v>66</v>
      </c>
      <c r="AB105">
        <v>710</v>
      </c>
      <c r="AC105">
        <v>456</v>
      </c>
      <c r="AD105">
        <v>4</v>
      </c>
      <c r="AE105">
        <v>3</v>
      </c>
      <c r="AF105">
        <v>110</v>
      </c>
      <c r="AG105">
        <v>74</v>
      </c>
      <c r="AH105">
        <v>34</v>
      </c>
      <c r="AI105">
        <v>1</v>
      </c>
      <c r="AJ105">
        <v>5</v>
      </c>
      <c r="AK105">
        <v>10</v>
      </c>
      <c r="AL105">
        <v>19</v>
      </c>
      <c r="AM105">
        <v>12</v>
      </c>
      <c r="AN105">
        <v>0</v>
      </c>
      <c r="AO105">
        <v>0</v>
      </c>
      <c r="AP105">
        <v>1</v>
      </c>
      <c r="AQ105">
        <v>0</v>
      </c>
      <c r="AR105">
        <v>0</v>
      </c>
      <c r="AS105">
        <v>0</v>
      </c>
      <c r="AT105">
        <v>0</v>
      </c>
      <c r="AU105">
        <v>0</v>
      </c>
      <c r="AV105">
        <v>0</v>
      </c>
      <c r="AW105">
        <v>0</v>
      </c>
      <c r="AX105">
        <v>0</v>
      </c>
      <c r="AY105">
        <v>0</v>
      </c>
      <c r="AZ105">
        <v>0</v>
      </c>
      <c r="BA105">
        <v>0</v>
      </c>
      <c r="BB105">
        <v>0</v>
      </c>
      <c r="BC105">
        <v>0</v>
      </c>
      <c r="BD105">
        <v>0</v>
      </c>
      <c r="BE105">
        <v>0</v>
      </c>
      <c r="BF105">
        <v>0</v>
      </c>
      <c r="BG105" s="20">
        <v>0</v>
      </c>
      <c r="BH105" s="20">
        <v>0</v>
      </c>
      <c r="BI105" s="20">
        <v>40</v>
      </c>
      <c r="BJ105" s="20">
        <v>2</v>
      </c>
      <c r="BK105" s="20">
        <v>359</v>
      </c>
      <c r="BL105" s="20">
        <v>584</v>
      </c>
      <c r="BM105" s="20">
        <v>577</v>
      </c>
      <c r="BN105" s="20">
        <v>56</v>
      </c>
      <c r="BO105" s="20">
        <v>18</v>
      </c>
      <c r="BP105" s="20">
        <v>3007</v>
      </c>
      <c r="BQ105" s="20">
        <v>1088</v>
      </c>
      <c r="BR105" s="20">
        <v>0</v>
      </c>
      <c r="BS105" s="20">
        <v>31</v>
      </c>
      <c r="BT105" s="20">
        <v>45</v>
      </c>
      <c r="BU105" s="20">
        <v>907</v>
      </c>
      <c r="BV105" s="20">
        <v>1879</v>
      </c>
      <c r="BW105" s="20">
        <v>0</v>
      </c>
      <c r="BX105" s="20">
        <v>0</v>
      </c>
      <c r="BY105" s="20">
        <v>5</v>
      </c>
    </row>
    <row r="106" spans="1:77" x14ac:dyDescent="0.25">
      <c r="A106" s="20" t="s">
        <v>451</v>
      </c>
      <c r="B106" s="20" t="s">
        <v>561</v>
      </c>
      <c r="C106" s="20" t="s">
        <v>581</v>
      </c>
      <c r="D106" s="1">
        <v>44641</v>
      </c>
      <c r="E106">
        <v>59</v>
      </c>
      <c r="F106">
        <v>1</v>
      </c>
      <c r="G106">
        <v>1</v>
      </c>
      <c r="H106">
        <v>0</v>
      </c>
      <c r="I106">
        <v>0</v>
      </c>
      <c r="J106">
        <v>44</v>
      </c>
      <c r="K106">
        <v>0</v>
      </c>
      <c r="L106">
        <v>4</v>
      </c>
      <c r="M106">
        <v>0</v>
      </c>
      <c r="N106">
        <v>1</v>
      </c>
      <c r="O106">
        <v>1</v>
      </c>
      <c r="P106">
        <v>0</v>
      </c>
      <c r="Q106">
        <v>0</v>
      </c>
      <c r="R106">
        <v>286</v>
      </c>
      <c r="S106">
        <v>241</v>
      </c>
      <c r="T106">
        <v>0</v>
      </c>
      <c r="U106">
        <v>9</v>
      </c>
      <c r="V106">
        <v>15</v>
      </c>
      <c r="W106">
        <v>0</v>
      </c>
      <c r="X106">
        <v>0</v>
      </c>
      <c r="Y106">
        <v>0</v>
      </c>
      <c r="Z106">
        <v>0</v>
      </c>
      <c r="AA106">
        <v>0</v>
      </c>
      <c r="AB106">
        <v>841</v>
      </c>
      <c r="AC106">
        <v>619</v>
      </c>
      <c r="AD106">
        <v>6</v>
      </c>
      <c r="AE106">
        <v>14</v>
      </c>
      <c r="AF106">
        <v>76</v>
      </c>
      <c r="AG106">
        <v>149</v>
      </c>
      <c r="AH106">
        <v>71</v>
      </c>
      <c r="AI106">
        <v>4</v>
      </c>
      <c r="AJ106">
        <v>12</v>
      </c>
      <c r="AK106">
        <v>20</v>
      </c>
      <c r="AL106">
        <v>40</v>
      </c>
      <c r="AM106">
        <v>32</v>
      </c>
      <c r="AN106">
        <v>1</v>
      </c>
      <c r="AO106">
        <v>0</v>
      </c>
      <c r="AP106">
        <v>2</v>
      </c>
      <c r="AQ106">
        <v>0</v>
      </c>
      <c r="AR106">
        <v>0</v>
      </c>
      <c r="AS106">
        <v>0</v>
      </c>
      <c r="AT106">
        <v>0</v>
      </c>
      <c r="AU106">
        <v>0</v>
      </c>
      <c r="AV106">
        <v>0</v>
      </c>
      <c r="AW106">
        <v>0</v>
      </c>
      <c r="AX106">
        <v>0</v>
      </c>
      <c r="AY106">
        <v>0</v>
      </c>
      <c r="AZ106">
        <v>0</v>
      </c>
      <c r="BA106">
        <v>0</v>
      </c>
      <c r="BB106">
        <v>0</v>
      </c>
      <c r="BC106">
        <v>0</v>
      </c>
      <c r="BD106">
        <v>0</v>
      </c>
      <c r="BE106">
        <v>0</v>
      </c>
      <c r="BF106">
        <v>0</v>
      </c>
      <c r="BG106" s="20">
        <v>1</v>
      </c>
      <c r="BH106" s="20">
        <v>0</v>
      </c>
      <c r="BI106" s="20">
        <v>55</v>
      </c>
      <c r="BJ106" s="20">
        <v>1</v>
      </c>
      <c r="BK106" s="20">
        <v>258</v>
      </c>
      <c r="BL106" s="20">
        <v>0</v>
      </c>
      <c r="BM106" s="20">
        <v>729</v>
      </c>
      <c r="BN106" s="20">
        <v>108</v>
      </c>
      <c r="BO106" s="20">
        <v>36</v>
      </c>
      <c r="BP106" s="20">
        <v>2859</v>
      </c>
      <c r="BQ106" s="20">
        <v>1497</v>
      </c>
      <c r="BR106" s="20">
        <v>0</v>
      </c>
      <c r="BS106" s="20">
        <v>49</v>
      </c>
      <c r="BT106" s="20">
        <v>77</v>
      </c>
      <c r="BU106" s="20">
        <v>496</v>
      </c>
      <c r="BV106" s="20">
        <v>2133</v>
      </c>
      <c r="BW106" s="20">
        <v>8</v>
      </c>
      <c r="BX106" s="20">
        <v>0</v>
      </c>
      <c r="BY106" s="20">
        <v>0</v>
      </c>
    </row>
    <row r="107" spans="1:77" x14ac:dyDescent="0.25">
      <c r="A107" s="20" t="s">
        <v>451</v>
      </c>
      <c r="B107" s="20" t="s">
        <v>561</v>
      </c>
      <c r="C107" s="20" t="s">
        <v>582</v>
      </c>
      <c r="D107" s="1">
        <v>44641</v>
      </c>
      <c r="E107">
        <v>61</v>
      </c>
      <c r="F107">
        <v>2</v>
      </c>
      <c r="G107">
        <v>2</v>
      </c>
      <c r="H107">
        <v>0</v>
      </c>
      <c r="I107">
        <v>0</v>
      </c>
      <c r="J107">
        <v>45</v>
      </c>
      <c r="K107">
        <v>3</v>
      </c>
      <c r="L107">
        <v>2</v>
      </c>
      <c r="M107">
        <v>0</v>
      </c>
      <c r="N107">
        <v>2</v>
      </c>
      <c r="O107">
        <v>1</v>
      </c>
      <c r="P107">
        <v>0</v>
      </c>
      <c r="Q107">
        <v>0</v>
      </c>
      <c r="R107">
        <v>494</v>
      </c>
      <c r="S107">
        <v>424</v>
      </c>
      <c r="T107">
        <v>15</v>
      </c>
      <c r="U107">
        <v>9</v>
      </c>
      <c r="V107">
        <v>18</v>
      </c>
      <c r="W107">
        <v>0</v>
      </c>
      <c r="X107">
        <v>0</v>
      </c>
      <c r="Y107">
        <v>0</v>
      </c>
      <c r="Z107">
        <v>0</v>
      </c>
      <c r="AA107">
        <v>0</v>
      </c>
      <c r="AB107">
        <v>1024</v>
      </c>
      <c r="AC107">
        <v>768</v>
      </c>
      <c r="AD107">
        <v>47</v>
      </c>
      <c r="AE107">
        <v>9</v>
      </c>
      <c r="AF107">
        <v>54</v>
      </c>
      <c r="AG107">
        <v>161</v>
      </c>
      <c r="AH107">
        <v>90</v>
      </c>
      <c r="AI107">
        <v>11</v>
      </c>
      <c r="AJ107">
        <v>2</v>
      </c>
      <c r="AK107">
        <v>10</v>
      </c>
      <c r="AL107">
        <v>31</v>
      </c>
      <c r="AM107">
        <v>22</v>
      </c>
      <c r="AN107">
        <v>1</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s="20">
        <v>2</v>
      </c>
      <c r="BH107" s="20">
        <v>0</v>
      </c>
      <c r="BI107" s="20">
        <v>53</v>
      </c>
      <c r="BJ107" s="20">
        <v>2</v>
      </c>
      <c r="BK107" s="20">
        <v>447</v>
      </c>
      <c r="BL107" s="20">
        <v>0</v>
      </c>
      <c r="BM107" s="20">
        <v>894</v>
      </c>
      <c r="BN107" s="20">
        <v>128</v>
      </c>
      <c r="BO107" s="20">
        <v>26</v>
      </c>
      <c r="BP107" s="20">
        <v>3398</v>
      </c>
      <c r="BQ107" s="20">
        <v>1889</v>
      </c>
      <c r="BR107" s="20">
        <v>0</v>
      </c>
      <c r="BS107" s="20">
        <v>204</v>
      </c>
      <c r="BT107" s="20">
        <v>49</v>
      </c>
      <c r="BU107" s="20">
        <v>435</v>
      </c>
      <c r="BV107" s="20">
        <v>2594</v>
      </c>
      <c r="BW107" s="20">
        <v>5</v>
      </c>
      <c r="BX107" s="20">
        <v>0</v>
      </c>
      <c r="BY107" s="20">
        <v>0</v>
      </c>
    </row>
    <row r="108" spans="1:77" x14ac:dyDescent="0.25">
      <c r="A108" s="20" t="s">
        <v>451</v>
      </c>
      <c r="B108" s="20" t="s">
        <v>454</v>
      </c>
      <c r="C108" s="20" t="s">
        <v>583</v>
      </c>
      <c r="D108" s="1">
        <v>44641</v>
      </c>
      <c r="E108">
        <v>59</v>
      </c>
      <c r="F108">
        <v>0</v>
      </c>
      <c r="G108">
        <v>0</v>
      </c>
      <c r="H108">
        <v>0</v>
      </c>
      <c r="I108">
        <v>0</v>
      </c>
      <c r="J108">
        <v>48</v>
      </c>
      <c r="K108">
        <v>2</v>
      </c>
      <c r="L108">
        <v>1</v>
      </c>
      <c r="M108">
        <v>1</v>
      </c>
      <c r="N108">
        <v>0</v>
      </c>
      <c r="O108">
        <v>0</v>
      </c>
      <c r="P108">
        <v>0</v>
      </c>
      <c r="Q108">
        <v>0</v>
      </c>
      <c r="R108">
        <v>637</v>
      </c>
      <c r="S108">
        <v>586</v>
      </c>
      <c r="T108">
        <v>18</v>
      </c>
      <c r="U108">
        <v>1</v>
      </c>
      <c r="V108">
        <v>4</v>
      </c>
      <c r="W108">
        <v>639</v>
      </c>
      <c r="X108">
        <v>451</v>
      </c>
      <c r="Y108">
        <v>37</v>
      </c>
      <c r="Z108">
        <v>19</v>
      </c>
      <c r="AA108">
        <v>18</v>
      </c>
      <c r="AB108">
        <v>708</v>
      </c>
      <c r="AC108">
        <v>514</v>
      </c>
      <c r="AD108">
        <v>32</v>
      </c>
      <c r="AE108">
        <v>32</v>
      </c>
      <c r="AF108">
        <v>13</v>
      </c>
      <c r="AG108">
        <v>89</v>
      </c>
      <c r="AH108">
        <v>46</v>
      </c>
      <c r="AI108">
        <v>6</v>
      </c>
      <c r="AJ108">
        <v>3</v>
      </c>
      <c r="AK108">
        <v>0</v>
      </c>
      <c r="AL108">
        <v>39</v>
      </c>
      <c r="AM108">
        <v>33</v>
      </c>
      <c r="AN108">
        <v>3</v>
      </c>
      <c r="AO108">
        <v>0</v>
      </c>
      <c r="AP108">
        <v>1</v>
      </c>
      <c r="AQ108">
        <v>0</v>
      </c>
      <c r="AR108">
        <v>0</v>
      </c>
      <c r="AS108">
        <v>0</v>
      </c>
      <c r="AT108">
        <v>0</v>
      </c>
      <c r="AU108">
        <v>0</v>
      </c>
      <c r="AV108">
        <v>0</v>
      </c>
      <c r="AW108">
        <v>0</v>
      </c>
      <c r="AX108">
        <v>0</v>
      </c>
      <c r="AY108">
        <v>0</v>
      </c>
      <c r="AZ108">
        <v>0</v>
      </c>
      <c r="BA108">
        <v>0</v>
      </c>
      <c r="BB108">
        <v>0</v>
      </c>
      <c r="BC108">
        <v>0</v>
      </c>
      <c r="BD108">
        <v>0</v>
      </c>
      <c r="BE108">
        <v>0</v>
      </c>
      <c r="BF108">
        <v>0</v>
      </c>
      <c r="BG108" s="20">
        <v>0</v>
      </c>
      <c r="BH108" s="20">
        <v>0</v>
      </c>
      <c r="BI108" s="20">
        <v>54</v>
      </c>
      <c r="BJ108" s="20">
        <v>0</v>
      </c>
      <c r="BK108" s="20">
        <v>611</v>
      </c>
      <c r="BL108" s="20">
        <v>554</v>
      </c>
      <c r="BM108" s="20">
        <v>614</v>
      </c>
      <c r="BN108" s="20">
        <v>73</v>
      </c>
      <c r="BO108" s="20">
        <v>35</v>
      </c>
      <c r="BP108" s="20">
        <v>2778</v>
      </c>
      <c r="BQ108" s="20">
        <v>1384</v>
      </c>
      <c r="BR108" s="20">
        <v>0</v>
      </c>
      <c r="BS108" s="20">
        <v>145</v>
      </c>
      <c r="BT108" s="20">
        <v>81</v>
      </c>
      <c r="BU108" s="20">
        <v>412</v>
      </c>
      <c r="BV108" s="20">
        <v>2020</v>
      </c>
      <c r="BW108" s="20">
        <v>0</v>
      </c>
      <c r="BX108" s="20">
        <v>0</v>
      </c>
      <c r="BY108" s="20">
        <v>9</v>
      </c>
    </row>
    <row r="109" spans="1:77" x14ac:dyDescent="0.25">
      <c r="A109" s="20" t="s">
        <v>451</v>
      </c>
      <c r="B109" s="20" t="s">
        <v>561</v>
      </c>
      <c r="C109" s="20" t="s">
        <v>719</v>
      </c>
      <c r="D109" s="1">
        <v>44641</v>
      </c>
      <c r="E109">
        <v>161</v>
      </c>
      <c r="F109">
        <v>3</v>
      </c>
      <c r="G109">
        <v>3</v>
      </c>
      <c r="H109">
        <v>0</v>
      </c>
      <c r="I109">
        <v>0</v>
      </c>
      <c r="J109">
        <v>122</v>
      </c>
      <c r="K109">
        <v>7</v>
      </c>
      <c r="L109">
        <v>9</v>
      </c>
      <c r="M109">
        <v>2</v>
      </c>
      <c r="N109">
        <v>5</v>
      </c>
      <c r="O109">
        <v>4</v>
      </c>
      <c r="P109">
        <v>0</v>
      </c>
      <c r="Q109">
        <v>0</v>
      </c>
      <c r="R109">
        <v>1114</v>
      </c>
      <c r="S109">
        <v>1007</v>
      </c>
      <c r="T109">
        <v>28</v>
      </c>
      <c r="U109">
        <v>25</v>
      </c>
      <c r="V109">
        <v>4</v>
      </c>
      <c r="W109">
        <v>0</v>
      </c>
      <c r="X109">
        <v>0</v>
      </c>
      <c r="Y109">
        <v>0</v>
      </c>
      <c r="Z109">
        <v>0</v>
      </c>
      <c r="AA109">
        <v>0</v>
      </c>
      <c r="AB109">
        <v>2210</v>
      </c>
      <c r="AC109">
        <v>1706</v>
      </c>
      <c r="AD109">
        <v>47</v>
      </c>
      <c r="AE109">
        <v>172</v>
      </c>
      <c r="AF109">
        <v>24</v>
      </c>
      <c r="AG109">
        <v>340</v>
      </c>
      <c r="AH109">
        <v>186</v>
      </c>
      <c r="AI109">
        <v>16</v>
      </c>
      <c r="AJ109">
        <v>27</v>
      </c>
      <c r="AK109">
        <v>9</v>
      </c>
      <c r="AL109">
        <v>97</v>
      </c>
      <c r="AM109">
        <v>86</v>
      </c>
      <c r="AN109">
        <v>4</v>
      </c>
      <c r="AO109">
        <v>0</v>
      </c>
      <c r="AP109">
        <v>0</v>
      </c>
      <c r="AQ109">
        <v>0</v>
      </c>
      <c r="AR109">
        <v>0</v>
      </c>
      <c r="AS109">
        <v>0</v>
      </c>
      <c r="AT109">
        <v>0</v>
      </c>
      <c r="AU109">
        <v>0</v>
      </c>
      <c r="AV109">
        <v>0</v>
      </c>
      <c r="AW109">
        <v>0</v>
      </c>
      <c r="AX109">
        <v>0</v>
      </c>
      <c r="AY109">
        <v>0</v>
      </c>
      <c r="AZ109">
        <v>0</v>
      </c>
      <c r="BA109">
        <v>0</v>
      </c>
      <c r="BB109">
        <v>0</v>
      </c>
      <c r="BC109">
        <v>0</v>
      </c>
      <c r="BD109">
        <v>0</v>
      </c>
      <c r="BE109">
        <v>0</v>
      </c>
      <c r="BF109">
        <v>0</v>
      </c>
      <c r="BG109" s="20">
        <v>3</v>
      </c>
      <c r="BH109" s="20">
        <v>0</v>
      </c>
      <c r="BI109" s="20">
        <v>141</v>
      </c>
      <c r="BJ109" s="20">
        <v>4</v>
      </c>
      <c r="BK109" s="20">
        <v>1046</v>
      </c>
      <c r="BL109" s="20">
        <v>0</v>
      </c>
      <c r="BM109" s="20">
        <v>1940</v>
      </c>
      <c r="BN109" s="20">
        <v>275</v>
      </c>
      <c r="BO109" s="20">
        <v>91</v>
      </c>
      <c r="BP109" s="20">
        <v>7731</v>
      </c>
      <c r="BQ109" s="20">
        <v>4398</v>
      </c>
      <c r="BR109" s="20">
        <v>0</v>
      </c>
      <c r="BS109" s="20">
        <v>234</v>
      </c>
      <c r="BT109" s="20">
        <v>1042</v>
      </c>
      <c r="BU109" s="20">
        <v>354</v>
      </c>
      <c r="BV109" s="20">
        <v>5872</v>
      </c>
      <c r="BW109" s="20">
        <v>22</v>
      </c>
      <c r="BX109" s="20">
        <v>0</v>
      </c>
      <c r="BY109" s="20">
        <v>0</v>
      </c>
    </row>
    <row r="110" spans="1:77" x14ac:dyDescent="0.25">
      <c r="A110" s="20" t="s">
        <v>451</v>
      </c>
      <c r="B110" s="20" t="s">
        <v>452</v>
      </c>
      <c r="C110" s="20" t="s">
        <v>457</v>
      </c>
      <c r="D110" s="1">
        <v>44641</v>
      </c>
      <c r="E110">
        <v>43</v>
      </c>
      <c r="F110">
        <v>1</v>
      </c>
      <c r="G110">
        <v>0</v>
      </c>
      <c r="H110">
        <v>2</v>
      </c>
      <c r="I110">
        <v>2</v>
      </c>
      <c r="J110">
        <v>32</v>
      </c>
      <c r="K110">
        <v>0</v>
      </c>
      <c r="L110">
        <v>3</v>
      </c>
      <c r="M110">
        <v>1</v>
      </c>
      <c r="N110">
        <v>40</v>
      </c>
      <c r="O110">
        <v>39</v>
      </c>
      <c r="P110">
        <v>0</v>
      </c>
      <c r="Q110">
        <v>0</v>
      </c>
      <c r="R110">
        <v>259</v>
      </c>
      <c r="S110">
        <v>221</v>
      </c>
      <c r="T110">
        <v>10</v>
      </c>
      <c r="U110">
        <v>5</v>
      </c>
      <c r="V110">
        <v>6</v>
      </c>
      <c r="W110">
        <v>471</v>
      </c>
      <c r="X110">
        <v>287</v>
      </c>
      <c r="Y110">
        <v>13</v>
      </c>
      <c r="Z110">
        <v>46</v>
      </c>
      <c r="AA110">
        <v>14</v>
      </c>
      <c r="AB110">
        <v>395</v>
      </c>
      <c r="AC110">
        <v>258</v>
      </c>
      <c r="AD110">
        <v>2</v>
      </c>
      <c r="AE110">
        <v>42</v>
      </c>
      <c r="AF110">
        <v>29</v>
      </c>
      <c r="AG110">
        <v>66</v>
      </c>
      <c r="AH110">
        <v>23</v>
      </c>
      <c r="AI110">
        <v>1</v>
      </c>
      <c r="AJ110">
        <v>6</v>
      </c>
      <c r="AK110">
        <v>5</v>
      </c>
      <c r="AL110">
        <v>27</v>
      </c>
      <c r="AM110">
        <v>21</v>
      </c>
      <c r="AN110">
        <v>2</v>
      </c>
      <c r="AO110">
        <v>0</v>
      </c>
      <c r="AP110">
        <v>0</v>
      </c>
      <c r="AQ110">
        <v>0</v>
      </c>
      <c r="AR110">
        <v>0</v>
      </c>
      <c r="AS110">
        <v>1</v>
      </c>
      <c r="AT110">
        <v>0</v>
      </c>
      <c r="AU110">
        <v>0</v>
      </c>
      <c r="AV110">
        <v>0</v>
      </c>
      <c r="AW110">
        <v>0</v>
      </c>
      <c r="AX110">
        <v>0</v>
      </c>
      <c r="AY110">
        <v>0</v>
      </c>
      <c r="AZ110">
        <v>0</v>
      </c>
      <c r="BA110">
        <v>0</v>
      </c>
      <c r="BB110">
        <v>0</v>
      </c>
      <c r="BC110">
        <v>0</v>
      </c>
      <c r="BD110">
        <v>0</v>
      </c>
      <c r="BE110">
        <v>0</v>
      </c>
      <c r="BF110">
        <v>0</v>
      </c>
      <c r="BG110" s="20">
        <v>0</v>
      </c>
      <c r="BH110" s="20">
        <v>2</v>
      </c>
      <c r="BI110" s="20">
        <v>37</v>
      </c>
      <c r="BJ110" s="20">
        <v>40</v>
      </c>
      <c r="BK110" s="20">
        <v>234</v>
      </c>
      <c r="BL110" s="20">
        <v>381</v>
      </c>
      <c r="BM110" s="20">
        <v>314</v>
      </c>
      <c r="BN110" s="20">
        <v>48</v>
      </c>
      <c r="BO110" s="20">
        <v>25</v>
      </c>
      <c r="BP110" s="20">
        <v>1672</v>
      </c>
      <c r="BQ110" s="20">
        <v>682</v>
      </c>
      <c r="BR110" s="20">
        <v>0</v>
      </c>
      <c r="BS110" s="20">
        <v>20</v>
      </c>
      <c r="BT110" s="20">
        <v>83</v>
      </c>
      <c r="BU110" s="20">
        <v>376</v>
      </c>
      <c r="BV110" s="20">
        <v>1113</v>
      </c>
      <c r="BW110" s="20">
        <v>0</v>
      </c>
      <c r="BX110" s="20">
        <v>0</v>
      </c>
      <c r="BY110" s="20">
        <v>4</v>
      </c>
    </row>
    <row r="111" spans="1:77" x14ac:dyDescent="0.25">
      <c r="A111" s="20" t="s">
        <v>451</v>
      </c>
      <c r="B111" s="20" t="s">
        <v>454</v>
      </c>
      <c r="C111" s="20" t="s">
        <v>584</v>
      </c>
      <c r="D111" s="1">
        <v>44641</v>
      </c>
      <c r="E111">
        <v>86</v>
      </c>
      <c r="F111">
        <v>0</v>
      </c>
      <c r="G111">
        <v>0</v>
      </c>
      <c r="H111">
        <v>0</v>
      </c>
      <c r="I111">
        <v>0</v>
      </c>
      <c r="J111">
        <v>74</v>
      </c>
      <c r="K111">
        <v>4</v>
      </c>
      <c r="L111">
        <v>0</v>
      </c>
      <c r="M111">
        <v>1</v>
      </c>
      <c r="N111">
        <v>3</v>
      </c>
      <c r="O111">
        <v>3</v>
      </c>
      <c r="P111">
        <v>0</v>
      </c>
      <c r="Q111">
        <v>0</v>
      </c>
      <c r="R111">
        <v>827</v>
      </c>
      <c r="S111">
        <v>782</v>
      </c>
      <c r="T111">
        <v>24</v>
      </c>
      <c r="U111">
        <v>0</v>
      </c>
      <c r="V111">
        <v>1</v>
      </c>
      <c r="W111">
        <v>583</v>
      </c>
      <c r="X111">
        <v>455</v>
      </c>
      <c r="Y111">
        <v>29</v>
      </c>
      <c r="Z111">
        <v>3</v>
      </c>
      <c r="AA111">
        <v>6</v>
      </c>
      <c r="AB111">
        <v>769</v>
      </c>
      <c r="AC111">
        <v>641</v>
      </c>
      <c r="AD111">
        <v>36</v>
      </c>
      <c r="AE111">
        <v>7</v>
      </c>
      <c r="AF111">
        <v>13</v>
      </c>
      <c r="AG111">
        <v>90</v>
      </c>
      <c r="AH111">
        <v>58</v>
      </c>
      <c r="AI111">
        <v>4</v>
      </c>
      <c r="AJ111">
        <v>3</v>
      </c>
      <c r="AK111">
        <v>5</v>
      </c>
      <c r="AL111">
        <v>51</v>
      </c>
      <c r="AM111">
        <v>44</v>
      </c>
      <c r="AN111">
        <v>1</v>
      </c>
      <c r="AO111">
        <v>0</v>
      </c>
      <c r="AP111">
        <v>0</v>
      </c>
      <c r="AQ111">
        <v>0</v>
      </c>
      <c r="AR111">
        <v>0</v>
      </c>
      <c r="AS111">
        <v>0</v>
      </c>
      <c r="AT111">
        <v>0</v>
      </c>
      <c r="AU111">
        <v>0</v>
      </c>
      <c r="AV111">
        <v>0</v>
      </c>
      <c r="AW111">
        <v>0</v>
      </c>
      <c r="AX111">
        <v>0</v>
      </c>
      <c r="AY111">
        <v>0</v>
      </c>
      <c r="AZ111">
        <v>0</v>
      </c>
      <c r="BA111">
        <v>0</v>
      </c>
      <c r="BB111">
        <v>0</v>
      </c>
      <c r="BC111">
        <v>0</v>
      </c>
      <c r="BD111">
        <v>0</v>
      </c>
      <c r="BE111">
        <v>0</v>
      </c>
      <c r="BF111">
        <v>0</v>
      </c>
      <c r="BG111" s="20">
        <v>0</v>
      </c>
      <c r="BH111" s="20">
        <v>0</v>
      </c>
      <c r="BI111" s="20">
        <v>80</v>
      </c>
      <c r="BJ111" s="20">
        <v>3</v>
      </c>
      <c r="BK111" s="20">
        <v>801</v>
      </c>
      <c r="BL111" s="20">
        <v>535</v>
      </c>
      <c r="BM111" s="20">
        <v>704</v>
      </c>
      <c r="BN111" s="20">
        <v>78</v>
      </c>
      <c r="BO111" s="20">
        <v>49</v>
      </c>
      <c r="BP111" s="20">
        <v>2521</v>
      </c>
      <c r="BQ111" s="20">
        <v>1594</v>
      </c>
      <c r="BR111" s="20">
        <v>0</v>
      </c>
      <c r="BS111" s="20">
        <v>95</v>
      </c>
      <c r="BT111" s="20">
        <v>32</v>
      </c>
      <c r="BU111" s="20">
        <v>258</v>
      </c>
      <c r="BV111" s="20">
        <v>2071</v>
      </c>
      <c r="BW111" s="20">
        <v>0</v>
      </c>
      <c r="BX111" s="20">
        <v>0</v>
      </c>
      <c r="BY111" s="20">
        <v>10</v>
      </c>
    </row>
    <row r="112" spans="1:77" x14ac:dyDescent="0.25">
      <c r="A112" s="20" t="s">
        <v>451</v>
      </c>
      <c r="B112" s="20" t="s">
        <v>452</v>
      </c>
      <c r="C112" s="20" t="s">
        <v>585</v>
      </c>
      <c r="D112" s="1">
        <v>44641</v>
      </c>
      <c r="E112">
        <v>209</v>
      </c>
      <c r="F112">
        <v>3</v>
      </c>
      <c r="G112">
        <v>3</v>
      </c>
      <c r="H112">
        <v>1</v>
      </c>
      <c r="I112">
        <v>1</v>
      </c>
      <c r="J112">
        <v>178</v>
      </c>
      <c r="K112">
        <v>2</v>
      </c>
      <c r="L112">
        <v>6</v>
      </c>
      <c r="M112">
        <v>0</v>
      </c>
      <c r="N112">
        <v>33</v>
      </c>
      <c r="O112">
        <v>32</v>
      </c>
      <c r="P112">
        <v>0</v>
      </c>
      <c r="Q112">
        <v>0</v>
      </c>
      <c r="R112">
        <v>1846</v>
      </c>
      <c r="S112">
        <v>1724</v>
      </c>
      <c r="T112">
        <v>31</v>
      </c>
      <c r="U112">
        <v>7</v>
      </c>
      <c r="V112">
        <v>28</v>
      </c>
      <c r="W112">
        <v>1260</v>
      </c>
      <c r="X112">
        <v>996</v>
      </c>
      <c r="Y112">
        <v>31</v>
      </c>
      <c r="Z112">
        <v>36</v>
      </c>
      <c r="AA112">
        <v>15</v>
      </c>
      <c r="AB112">
        <v>2169</v>
      </c>
      <c r="AC112">
        <v>1751</v>
      </c>
      <c r="AD112">
        <v>51</v>
      </c>
      <c r="AE112">
        <v>61</v>
      </c>
      <c r="AF112">
        <v>92</v>
      </c>
      <c r="AG112">
        <v>201</v>
      </c>
      <c r="AH112">
        <v>107</v>
      </c>
      <c r="AI112">
        <v>2</v>
      </c>
      <c r="AJ112">
        <v>22</v>
      </c>
      <c r="AK112">
        <v>6</v>
      </c>
      <c r="AL112">
        <v>117</v>
      </c>
      <c r="AM112">
        <v>107</v>
      </c>
      <c r="AN112">
        <v>4</v>
      </c>
      <c r="AO112">
        <v>0</v>
      </c>
      <c r="AP112">
        <v>1</v>
      </c>
      <c r="AQ112">
        <v>0</v>
      </c>
      <c r="AR112">
        <v>0</v>
      </c>
      <c r="AS112">
        <v>0</v>
      </c>
      <c r="AT112">
        <v>0</v>
      </c>
      <c r="AU112">
        <v>0</v>
      </c>
      <c r="AV112">
        <v>0</v>
      </c>
      <c r="AW112">
        <v>0</v>
      </c>
      <c r="AX112">
        <v>0</v>
      </c>
      <c r="AY112">
        <v>0</v>
      </c>
      <c r="AZ112">
        <v>0</v>
      </c>
      <c r="BA112">
        <v>0</v>
      </c>
      <c r="BB112">
        <v>0</v>
      </c>
      <c r="BC112">
        <v>0</v>
      </c>
      <c r="BD112">
        <v>0</v>
      </c>
      <c r="BE112">
        <v>0</v>
      </c>
      <c r="BF112">
        <v>0</v>
      </c>
      <c r="BG112" s="20">
        <v>3</v>
      </c>
      <c r="BH112" s="20">
        <v>1</v>
      </c>
      <c r="BI112" s="20">
        <v>199</v>
      </c>
      <c r="BJ112" s="20">
        <v>33</v>
      </c>
      <c r="BK112" s="20">
        <v>1775</v>
      </c>
      <c r="BL112" s="20">
        <v>1149</v>
      </c>
      <c r="BM112" s="20">
        <v>1942</v>
      </c>
      <c r="BN112" s="20">
        <v>161</v>
      </c>
      <c r="BO112" s="20">
        <v>111</v>
      </c>
      <c r="BP112" s="20">
        <v>6786</v>
      </c>
      <c r="BQ112" s="20">
        <v>4266</v>
      </c>
      <c r="BR112" s="20">
        <v>0</v>
      </c>
      <c r="BS112" s="20">
        <v>108</v>
      </c>
      <c r="BT112" s="20">
        <v>644</v>
      </c>
      <c r="BU112" s="20">
        <v>336</v>
      </c>
      <c r="BV112" s="20">
        <v>5521</v>
      </c>
      <c r="BW112" s="20">
        <v>0</v>
      </c>
      <c r="BX112" s="20">
        <v>0</v>
      </c>
      <c r="BY112" s="20">
        <v>37</v>
      </c>
    </row>
    <row r="113" spans="1:77" x14ac:dyDescent="0.25">
      <c r="A113" s="20" t="s">
        <v>451</v>
      </c>
      <c r="B113" s="20" t="s">
        <v>561</v>
      </c>
      <c r="C113" s="20" t="s">
        <v>586</v>
      </c>
      <c r="D113" s="1">
        <v>44641</v>
      </c>
      <c r="E113">
        <v>80</v>
      </c>
      <c r="F113">
        <v>3</v>
      </c>
      <c r="G113">
        <v>2</v>
      </c>
      <c r="H113">
        <v>1</v>
      </c>
      <c r="I113">
        <v>1</v>
      </c>
      <c r="J113">
        <v>63</v>
      </c>
      <c r="K113">
        <v>1</v>
      </c>
      <c r="L113">
        <v>2</v>
      </c>
      <c r="M113">
        <v>2</v>
      </c>
      <c r="N113">
        <v>33</v>
      </c>
      <c r="O113">
        <v>29</v>
      </c>
      <c r="P113">
        <v>0</v>
      </c>
      <c r="Q113">
        <v>0</v>
      </c>
      <c r="R113">
        <v>400</v>
      </c>
      <c r="S113">
        <v>351</v>
      </c>
      <c r="T113">
        <v>2</v>
      </c>
      <c r="U113">
        <v>10</v>
      </c>
      <c r="V113">
        <v>10</v>
      </c>
      <c r="W113">
        <v>0</v>
      </c>
      <c r="X113">
        <v>0</v>
      </c>
      <c r="Y113">
        <v>0</v>
      </c>
      <c r="Z113">
        <v>0</v>
      </c>
      <c r="AA113">
        <v>0</v>
      </c>
      <c r="AB113">
        <v>1173</v>
      </c>
      <c r="AC113">
        <v>867</v>
      </c>
      <c r="AD113">
        <v>18</v>
      </c>
      <c r="AE113">
        <v>90</v>
      </c>
      <c r="AF113">
        <v>38</v>
      </c>
      <c r="AG113">
        <v>230</v>
      </c>
      <c r="AH113">
        <v>120</v>
      </c>
      <c r="AI113">
        <v>4</v>
      </c>
      <c r="AJ113">
        <v>15</v>
      </c>
      <c r="AK113">
        <v>8</v>
      </c>
      <c r="AL113">
        <v>42</v>
      </c>
      <c r="AM113">
        <v>38</v>
      </c>
      <c r="AN113">
        <v>0</v>
      </c>
      <c r="AO113">
        <v>0</v>
      </c>
      <c r="AP113">
        <v>2</v>
      </c>
      <c r="AQ113">
        <v>0</v>
      </c>
      <c r="AR113">
        <v>0</v>
      </c>
      <c r="AS113">
        <v>0</v>
      </c>
      <c r="AT113">
        <v>0</v>
      </c>
      <c r="AU113">
        <v>0</v>
      </c>
      <c r="AV113">
        <v>0</v>
      </c>
      <c r="AW113">
        <v>0</v>
      </c>
      <c r="AX113">
        <v>0</v>
      </c>
      <c r="AY113">
        <v>0</v>
      </c>
      <c r="AZ113">
        <v>0</v>
      </c>
      <c r="BA113">
        <v>0</v>
      </c>
      <c r="BB113">
        <v>0</v>
      </c>
      <c r="BC113">
        <v>0</v>
      </c>
      <c r="BD113">
        <v>0</v>
      </c>
      <c r="BE113">
        <v>0</v>
      </c>
      <c r="BF113">
        <v>0</v>
      </c>
      <c r="BG113" s="20">
        <v>3</v>
      </c>
      <c r="BH113" s="20">
        <v>1</v>
      </c>
      <c r="BI113" s="20">
        <v>73</v>
      </c>
      <c r="BJ113" s="20">
        <v>33</v>
      </c>
      <c r="BK113" s="20">
        <v>373</v>
      </c>
      <c r="BL113" s="20">
        <v>0</v>
      </c>
      <c r="BM113" s="20">
        <v>1008</v>
      </c>
      <c r="BN113" s="20">
        <v>190</v>
      </c>
      <c r="BO113" s="20">
        <v>40</v>
      </c>
      <c r="BP113" s="20">
        <v>4826</v>
      </c>
      <c r="BQ113" s="20">
        <v>2431</v>
      </c>
      <c r="BR113" s="20">
        <v>0</v>
      </c>
      <c r="BS113" s="20">
        <v>53</v>
      </c>
      <c r="BT113" s="20">
        <v>434</v>
      </c>
      <c r="BU113" s="20">
        <v>652</v>
      </c>
      <c r="BV113" s="20">
        <v>3478</v>
      </c>
      <c r="BW113" s="20">
        <v>8</v>
      </c>
      <c r="BX113" s="20">
        <v>0</v>
      </c>
      <c r="BY113" s="20">
        <v>0</v>
      </c>
    </row>
    <row r="114" spans="1:77" x14ac:dyDescent="0.25">
      <c r="A114" s="20" t="s">
        <v>451</v>
      </c>
      <c r="B114" s="20" t="s">
        <v>576</v>
      </c>
      <c r="C114" s="20" t="s">
        <v>587</v>
      </c>
      <c r="D114" s="1">
        <v>44641</v>
      </c>
      <c r="E114">
        <v>161</v>
      </c>
      <c r="F114">
        <v>7</v>
      </c>
      <c r="G114">
        <v>7</v>
      </c>
      <c r="H114">
        <v>0</v>
      </c>
      <c r="I114">
        <v>0</v>
      </c>
      <c r="J114">
        <v>130</v>
      </c>
      <c r="K114">
        <v>2</v>
      </c>
      <c r="L114">
        <v>5</v>
      </c>
      <c r="M114">
        <v>4</v>
      </c>
      <c r="N114">
        <v>20</v>
      </c>
      <c r="O114">
        <v>14</v>
      </c>
      <c r="P114">
        <v>1</v>
      </c>
      <c r="Q114">
        <v>1</v>
      </c>
      <c r="R114">
        <v>1210</v>
      </c>
      <c r="S114">
        <v>1132</v>
      </c>
      <c r="T114">
        <v>15</v>
      </c>
      <c r="U114">
        <v>12</v>
      </c>
      <c r="V114">
        <v>21</v>
      </c>
      <c r="W114">
        <v>1206</v>
      </c>
      <c r="X114">
        <v>925</v>
      </c>
      <c r="Y114">
        <v>9</v>
      </c>
      <c r="Z114">
        <v>55</v>
      </c>
      <c r="AA114">
        <v>55</v>
      </c>
      <c r="AB114">
        <v>1662</v>
      </c>
      <c r="AC114">
        <v>1345</v>
      </c>
      <c r="AD114">
        <v>8</v>
      </c>
      <c r="AE114">
        <v>71</v>
      </c>
      <c r="AF114">
        <v>56</v>
      </c>
      <c r="AG114">
        <v>161</v>
      </c>
      <c r="AH114">
        <v>89</v>
      </c>
      <c r="AI114">
        <v>2</v>
      </c>
      <c r="AJ114">
        <v>6</v>
      </c>
      <c r="AK114">
        <v>13</v>
      </c>
      <c r="AL114">
        <v>109</v>
      </c>
      <c r="AM114">
        <v>101</v>
      </c>
      <c r="AN114">
        <v>1</v>
      </c>
      <c r="AO114">
        <v>0</v>
      </c>
      <c r="AP114">
        <v>0</v>
      </c>
      <c r="AQ114">
        <v>0</v>
      </c>
      <c r="AR114">
        <v>0</v>
      </c>
      <c r="AS114">
        <v>0</v>
      </c>
      <c r="AT114">
        <v>0</v>
      </c>
      <c r="AU114">
        <v>0</v>
      </c>
      <c r="AV114">
        <v>0</v>
      </c>
      <c r="AW114">
        <v>0</v>
      </c>
      <c r="AX114">
        <v>0</v>
      </c>
      <c r="AY114">
        <v>0</v>
      </c>
      <c r="AZ114">
        <v>0</v>
      </c>
      <c r="BA114">
        <v>0</v>
      </c>
      <c r="BB114">
        <v>0</v>
      </c>
      <c r="BC114">
        <v>0</v>
      </c>
      <c r="BD114">
        <v>0</v>
      </c>
      <c r="BE114">
        <v>0</v>
      </c>
      <c r="BF114">
        <v>0</v>
      </c>
      <c r="BG114" s="20">
        <v>7</v>
      </c>
      <c r="BH114" s="20">
        <v>0</v>
      </c>
      <c r="BI114" s="20">
        <v>149</v>
      </c>
      <c r="BJ114" s="20">
        <v>16</v>
      </c>
      <c r="BK114" s="20">
        <v>1158</v>
      </c>
      <c r="BL114" s="20">
        <v>1066</v>
      </c>
      <c r="BM114" s="20">
        <v>1501</v>
      </c>
      <c r="BN114" s="20">
        <v>132</v>
      </c>
      <c r="BO114" s="20">
        <v>107</v>
      </c>
      <c r="BP114" s="20">
        <v>5798</v>
      </c>
      <c r="BQ114" s="20">
        <v>3415</v>
      </c>
      <c r="BR114" s="20">
        <v>0</v>
      </c>
      <c r="BS114" s="20">
        <v>23</v>
      </c>
      <c r="BT114" s="20">
        <v>171</v>
      </c>
      <c r="BU114" s="20">
        <v>865</v>
      </c>
      <c r="BV114" s="20">
        <v>4533</v>
      </c>
      <c r="BW114" s="20">
        <v>0</v>
      </c>
      <c r="BX114" s="20">
        <v>0</v>
      </c>
      <c r="BY114" s="20">
        <v>19</v>
      </c>
    </row>
    <row r="115" spans="1:77" x14ac:dyDescent="0.25">
      <c r="A115" s="20" t="s">
        <v>451</v>
      </c>
      <c r="B115" s="20" t="s">
        <v>452</v>
      </c>
      <c r="C115" s="20" t="s">
        <v>588</v>
      </c>
      <c r="D115" s="1">
        <v>44641</v>
      </c>
      <c r="E115">
        <v>53</v>
      </c>
      <c r="F115">
        <v>1</v>
      </c>
      <c r="G115">
        <v>1</v>
      </c>
      <c r="H115">
        <v>0</v>
      </c>
      <c r="I115">
        <v>0</v>
      </c>
      <c r="J115">
        <v>39</v>
      </c>
      <c r="K115">
        <v>0</v>
      </c>
      <c r="L115">
        <v>4</v>
      </c>
      <c r="M115">
        <v>1</v>
      </c>
      <c r="N115">
        <v>1</v>
      </c>
      <c r="O115">
        <v>1</v>
      </c>
      <c r="P115">
        <v>0</v>
      </c>
      <c r="Q115">
        <v>0</v>
      </c>
      <c r="R115">
        <v>294</v>
      </c>
      <c r="S115">
        <v>246</v>
      </c>
      <c r="T115">
        <v>0</v>
      </c>
      <c r="U115">
        <v>18</v>
      </c>
      <c r="V115">
        <v>6</v>
      </c>
      <c r="W115">
        <v>686</v>
      </c>
      <c r="X115">
        <v>423</v>
      </c>
      <c r="Y115">
        <v>3</v>
      </c>
      <c r="Z115">
        <v>79</v>
      </c>
      <c r="AA115">
        <v>38</v>
      </c>
      <c r="AB115">
        <v>580</v>
      </c>
      <c r="AC115">
        <v>380</v>
      </c>
      <c r="AD115">
        <v>1</v>
      </c>
      <c r="AE115">
        <v>73</v>
      </c>
      <c r="AF115">
        <v>16</v>
      </c>
      <c r="AG115">
        <v>72</v>
      </c>
      <c r="AH115">
        <v>26</v>
      </c>
      <c r="AI115">
        <v>0</v>
      </c>
      <c r="AJ115">
        <v>4</v>
      </c>
      <c r="AK115">
        <v>13</v>
      </c>
      <c r="AL115">
        <v>25</v>
      </c>
      <c r="AM115">
        <v>18</v>
      </c>
      <c r="AN115">
        <v>0</v>
      </c>
      <c r="AO115">
        <v>1</v>
      </c>
      <c r="AP115">
        <v>0</v>
      </c>
      <c r="AQ115">
        <v>0</v>
      </c>
      <c r="AR115">
        <v>0</v>
      </c>
      <c r="AS115">
        <v>0</v>
      </c>
      <c r="AT115">
        <v>0</v>
      </c>
      <c r="AU115">
        <v>0</v>
      </c>
      <c r="AV115">
        <v>0</v>
      </c>
      <c r="AW115">
        <v>0</v>
      </c>
      <c r="AX115">
        <v>0</v>
      </c>
      <c r="AY115">
        <v>0</v>
      </c>
      <c r="AZ115">
        <v>0</v>
      </c>
      <c r="BA115">
        <v>0</v>
      </c>
      <c r="BB115">
        <v>0</v>
      </c>
      <c r="BC115">
        <v>0</v>
      </c>
      <c r="BD115">
        <v>0</v>
      </c>
      <c r="BE115">
        <v>0</v>
      </c>
      <c r="BF115">
        <v>0</v>
      </c>
      <c r="BG115" s="20">
        <v>1</v>
      </c>
      <c r="BH115" s="20">
        <v>0</v>
      </c>
      <c r="BI115" s="20">
        <v>46</v>
      </c>
      <c r="BJ115" s="20">
        <v>1</v>
      </c>
      <c r="BK115" s="20">
        <v>263</v>
      </c>
      <c r="BL115" s="20">
        <v>536</v>
      </c>
      <c r="BM115" s="20">
        <v>473</v>
      </c>
      <c r="BN115" s="20">
        <v>48</v>
      </c>
      <c r="BO115" s="20">
        <v>21</v>
      </c>
      <c r="BP115" s="20">
        <v>2512</v>
      </c>
      <c r="BQ115" s="20">
        <v>1013</v>
      </c>
      <c r="BR115" s="20">
        <v>0</v>
      </c>
      <c r="BS115" s="20">
        <v>4</v>
      </c>
      <c r="BT115" s="20">
        <v>98</v>
      </c>
      <c r="BU115" s="20">
        <v>632</v>
      </c>
      <c r="BV115" s="20">
        <v>1671</v>
      </c>
      <c r="BW115" s="20">
        <v>0</v>
      </c>
      <c r="BX115" s="20">
        <v>0</v>
      </c>
      <c r="BY115" s="20">
        <v>1</v>
      </c>
    </row>
    <row r="116" spans="1:77" x14ac:dyDescent="0.25">
      <c r="A116" s="20" t="s">
        <v>451</v>
      </c>
      <c r="B116" s="20" t="s">
        <v>454</v>
      </c>
      <c r="C116" s="20" t="s">
        <v>589</v>
      </c>
      <c r="D116" s="1">
        <v>44641</v>
      </c>
      <c r="E116">
        <v>185</v>
      </c>
      <c r="F116">
        <v>7</v>
      </c>
      <c r="G116">
        <v>6</v>
      </c>
      <c r="H116">
        <v>0</v>
      </c>
      <c r="I116">
        <v>0</v>
      </c>
      <c r="J116">
        <v>152</v>
      </c>
      <c r="K116">
        <v>5</v>
      </c>
      <c r="L116">
        <v>3</v>
      </c>
      <c r="M116">
        <v>2</v>
      </c>
      <c r="N116">
        <v>3</v>
      </c>
      <c r="O116">
        <v>3</v>
      </c>
      <c r="P116">
        <v>0</v>
      </c>
      <c r="Q116">
        <v>0</v>
      </c>
      <c r="R116">
        <v>1766</v>
      </c>
      <c r="S116">
        <v>1596</v>
      </c>
      <c r="T116">
        <v>51</v>
      </c>
      <c r="U116">
        <v>9</v>
      </c>
      <c r="V116">
        <v>35</v>
      </c>
      <c r="W116">
        <v>1819</v>
      </c>
      <c r="X116">
        <v>1295</v>
      </c>
      <c r="Y116">
        <v>47</v>
      </c>
      <c r="Z116">
        <v>65</v>
      </c>
      <c r="AA116">
        <v>57</v>
      </c>
      <c r="AB116">
        <v>2152</v>
      </c>
      <c r="AC116">
        <v>1637</v>
      </c>
      <c r="AD116">
        <v>33</v>
      </c>
      <c r="AE116">
        <v>70</v>
      </c>
      <c r="AF116">
        <v>123</v>
      </c>
      <c r="AG116">
        <v>200</v>
      </c>
      <c r="AH116">
        <v>99</v>
      </c>
      <c r="AI116">
        <v>5</v>
      </c>
      <c r="AJ116">
        <v>18</v>
      </c>
      <c r="AK116">
        <v>16</v>
      </c>
      <c r="AL116">
        <v>149</v>
      </c>
      <c r="AM116">
        <v>143</v>
      </c>
      <c r="AN116">
        <v>3</v>
      </c>
      <c r="AO116">
        <v>0</v>
      </c>
      <c r="AP116">
        <v>0</v>
      </c>
      <c r="AQ116">
        <v>0</v>
      </c>
      <c r="AR116">
        <v>0</v>
      </c>
      <c r="AS116">
        <v>0</v>
      </c>
      <c r="AT116">
        <v>0</v>
      </c>
      <c r="AU116">
        <v>0</v>
      </c>
      <c r="AV116">
        <v>0</v>
      </c>
      <c r="AW116">
        <v>0</v>
      </c>
      <c r="AX116">
        <v>0</v>
      </c>
      <c r="AY116">
        <v>0</v>
      </c>
      <c r="AZ116">
        <v>0</v>
      </c>
      <c r="BA116">
        <v>0</v>
      </c>
      <c r="BB116">
        <v>0</v>
      </c>
      <c r="BC116">
        <v>0</v>
      </c>
      <c r="BD116">
        <v>0</v>
      </c>
      <c r="BE116">
        <v>0</v>
      </c>
      <c r="BF116">
        <v>0</v>
      </c>
      <c r="BG116" s="20">
        <v>7</v>
      </c>
      <c r="BH116" s="20">
        <v>0</v>
      </c>
      <c r="BI116" s="20">
        <v>172</v>
      </c>
      <c r="BJ116" s="20">
        <v>3</v>
      </c>
      <c r="BK116" s="20">
        <v>1663</v>
      </c>
      <c r="BL116" s="20">
        <v>1612</v>
      </c>
      <c r="BM116" s="20">
        <v>1904</v>
      </c>
      <c r="BN116" s="20">
        <v>151</v>
      </c>
      <c r="BO116" s="20">
        <v>146</v>
      </c>
      <c r="BP116" s="20">
        <v>6962</v>
      </c>
      <c r="BQ116" s="20">
        <v>3822</v>
      </c>
      <c r="BR116" s="20">
        <v>0</v>
      </c>
      <c r="BS116" s="20">
        <v>101</v>
      </c>
      <c r="BT116" s="20">
        <v>217</v>
      </c>
      <c r="BU116" s="20">
        <v>1075</v>
      </c>
      <c r="BV116" s="20">
        <v>5350</v>
      </c>
      <c r="BW116" s="20">
        <v>0</v>
      </c>
      <c r="BX116" s="20">
        <v>0</v>
      </c>
      <c r="BY116" s="20">
        <v>25</v>
      </c>
    </row>
    <row r="117" spans="1:77" x14ac:dyDescent="0.25">
      <c r="A117" s="20" t="s">
        <v>451</v>
      </c>
      <c r="B117" s="20" t="s">
        <v>454</v>
      </c>
      <c r="C117" s="20" t="s">
        <v>590</v>
      </c>
      <c r="D117" s="1">
        <v>44641</v>
      </c>
      <c r="E117">
        <v>71</v>
      </c>
      <c r="F117">
        <v>3</v>
      </c>
      <c r="G117">
        <v>3</v>
      </c>
      <c r="H117">
        <v>0</v>
      </c>
      <c r="I117">
        <v>0</v>
      </c>
      <c r="J117">
        <v>61</v>
      </c>
      <c r="K117">
        <v>3</v>
      </c>
      <c r="L117">
        <v>1</v>
      </c>
      <c r="M117">
        <v>1</v>
      </c>
      <c r="N117">
        <v>1</v>
      </c>
      <c r="O117">
        <v>1</v>
      </c>
      <c r="P117">
        <v>0</v>
      </c>
      <c r="Q117">
        <v>0</v>
      </c>
      <c r="R117">
        <v>555</v>
      </c>
      <c r="S117">
        <v>521</v>
      </c>
      <c r="T117">
        <v>12</v>
      </c>
      <c r="U117">
        <v>0</v>
      </c>
      <c r="V117">
        <v>5</v>
      </c>
      <c r="W117">
        <v>645</v>
      </c>
      <c r="X117">
        <v>487</v>
      </c>
      <c r="Y117">
        <v>23</v>
      </c>
      <c r="Z117">
        <v>6</v>
      </c>
      <c r="AA117">
        <v>29</v>
      </c>
      <c r="AB117">
        <v>815</v>
      </c>
      <c r="AC117">
        <v>642</v>
      </c>
      <c r="AD117">
        <v>35</v>
      </c>
      <c r="AE117">
        <v>1</v>
      </c>
      <c r="AF117">
        <v>37</v>
      </c>
      <c r="AG117">
        <v>109</v>
      </c>
      <c r="AH117">
        <v>71</v>
      </c>
      <c r="AI117">
        <v>4</v>
      </c>
      <c r="AJ117">
        <v>0</v>
      </c>
      <c r="AK117">
        <v>8</v>
      </c>
      <c r="AL117">
        <v>38</v>
      </c>
      <c r="AM117">
        <v>37</v>
      </c>
      <c r="AN117">
        <v>0</v>
      </c>
      <c r="AO117">
        <v>0</v>
      </c>
      <c r="AP117">
        <v>0</v>
      </c>
      <c r="AQ117">
        <v>0</v>
      </c>
      <c r="AR117">
        <v>0</v>
      </c>
      <c r="AS117">
        <v>0</v>
      </c>
      <c r="AT117">
        <v>0</v>
      </c>
      <c r="AU117">
        <v>0</v>
      </c>
      <c r="AV117">
        <v>0</v>
      </c>
      <c r="AW117">
        <v>0</v>
      </c>
      <c r="AX117">
        <v>0</v>
      </c>
      <c r="AY117">
        <v>0</v>
      </c>
      <c r="AZ117">
        <v>0</v>
      </c>
      <c r="BA117">
        <v>0</v>
      </c>
      <c r="BB117">
        <v>0</v>
      </c>
      <c r="BC117">
        <v>0</v>
      </c>
      <c r="BD117">
        <v>0</v>
      </c>
      <c r="BE117">
        <v>0</v>
      </c>
      <c r="BF117">
        <v>0</v>
      </c>
      <c r="BG117" s="20">
        <v>3</v>
      </c>
      <c r="BH117" s="20">
        <v>0</v>
      </c>
      <c r="BI117" s="20">
        <v>64</v>
      </c>
      <c r="BJ117" s="20">
        <v>1</v>
      </c>
      <c r="BK117" s="20">
        <v>536</v>
      </c>
      <c r="BL117" s="20">
        <v>571</v>
      </c>
      <c r="BM117" s="20">
        <v>726</v>
      </c>
      <c r="BN117" s="20">
        <v>91</v>
      </c>
      <c r="BO117" s="20">
        <v>37</v>
      </c>
      <c r="BP117" s="20">
        <v>2927</v>
      </c>
      <c r="BQ117" s="20">
        <v>1776</v>
      </c>
      <c r="BR117" s="20">
        <v>0</v>
      </c>
      <c r="BS117" s="20">
        <v>48</v>
      </c>
      <c r="BT117" s="20">
        <v>15</v>
      </c>
      <c r="BU117" s="20">
        <v>370</v>
      </c>
      <c r="BV117" s="20">
        <v>2391</v>
      </c>
      <c r="BW117" s="20">
        <v>1</v>
      </c>
      <c r="BX117" s="20">
        <v>0</v>
      </c>
      <c r="BY117" s="20">
        <v>21</v>
      </c>
    </row>
    <row r="118" spans="1:77" x14ac:dyDescent="0.25">
      <c r="A118" s="20" t="s">
        <v>451</v>
      </c>
      <c r="B118" s="20" t="s">
        <v>454</v>
      </c>
      <c r="C118" s="20" t="s">
        <v>591</v>
      </c>
      <c r="D118" s="1">
        <v>44641</v>
      </c>
      <c r="E118">
        <v>85</v>
      </c>
      <c r="F118">
        <v>0</v>
      </c>
      <c r="G118">
        <v>0</v>
      </c>
      <c r="H118">
        <v>0</v>
      </c>
      <c r="I118">
        <v>0</v>
      </c>
      <c r="J118">
        <v>76</v>
      </c>
      <c r="K118">
        <v>1</v>
      </c>
      <c r="L118">
        <v>0</v>
      </c>
      <c r="M118">
        <v>1</v>
      </c>
      <c r="N118">
        <v>0</v>
      </c>
      <c r="O118">
        <v>0</v>
      </c>
      <c r="P118">
        <v>0</v>
      </c>
      <c r="Q118">
        <v>0</v>
      </c>
      <c r="R118">
        <v>631</v>
      </c>
      <c r="S118">
        <v>609</v>
      </c>
      <c r="T118">
        <v>7</v>
      </c>
      <c r="U118">
        <v>2</v>
      </c>
      <c r="V118">
        <v>1</v>
      </c>
      <c r="W118">
        <v>474</v>
      </c>
      <c r="X118">
        <v>379</v>
      </c>
      <c r="Y118">
        <v>20</v>
      </c>
      <c r="Z118">
        <v>5</v>
      </c>
      <c r="AA118">
        <v>9</v>
      </c>
      <c r="AB118">
        <v>671</v>
      </c>
      <c r="AC118">
        <v>576</v>
      </c>
      <c r="AD118">
        <v>17</v>
      </c>
      <c r="AE118">
        <v>10</v>
      </c>
      <c r="AF118">
        <v>11</v>
      </c>
      <c r="AG118">
        <v>92</v>
      </c>
      <c r="AH118">
        <v>59</v>
      </c>
      <c r="AI118">
        <v>0</v>
      </c>
      <c r="AJ118">
        <v>4</v>
      </c>
      <c r="AK118">
        <v>6</v>
      </c>
      <c r="AL118">
        <v>14</v>
      </c>
      <c r="AM118">
        <v>11</v>
      </c>
      <c r="AN118">
        <v>1</v>
      </c>
      <c r="AO118">
        <v>0</v>
      </c>
      <c r="AP118">
        <v>0</v>
      </c>
      <c r="AQ118">
        <v>0</v>
      </c>
      <c r="AR118">
        <v>0</v>
      </c>
      <c r="AS118">
        <v>0</v>
      </c>
      <c r="AT118">
        <v>0</v>
      </c>
      <c r="AU118">
        <v>0</v>
      </c>
      <c r="AV118">
        <v>0</v>
      </c>
      <c r="AW118">
        <v>0</v>
      </c>
      <c r="AX118">
        <v>0</v>
      </c>
      <c r="AY118">
        <v>0</v>
      </c>
      <c r="AZ118">
        <v>0</v>
      </c>
      <c r="BA118">
        <v>0</v>
      </c>
      <c r="BB118">
        <v>0</v>
      </c>
      <c r="BC118">
        <v>0</v>
      </c>
      <c r="BD118">
        <v>0</v>
      </c>
      <c r="BE118">
        <v>0</v>
      </c>
      <c r="BF118">
        <v>0</v>
      </c>
      <c r="BG118" s="20">
        <v>0</v>
      </c>
      <c r="BH118" s="20">
        <v>0</v>
      </c>
      <c r="BI118" s="20">
        <v>83</v>
      </c>
      <c r="BJ118" s="20">
        <v>0</v>
      </c>
      <c r="BK118" s="20">
        <v>619</v>
      </c>
      <c r="BL118" s="20">
        <v>431</v>
      </c>
      <c r="BM118" s="20">
        <v>624</v>
      </c>
      <c r="BN118" s="20">
        <v>79</v>
      </c>
      <c r="BO118" s="20">
        <v>12</v>
      </c>
      <c r="BP118" s="20">
        <v>2213</v>
      </c>
      <c r="BQ118" s="20">
        <v>1503</v>
      </c>
      <c r="BR118" s="20">
        <v>0</v>
      </c>
      <c r="BS118" s="20">
        <v>48</v>
      </c>
      <c r="BT118" s="20">
        <v>24</v>
      </c>
      <c r="BU118" s="20">
        <v>196</v>
      </c>
      <c r="BV118" s="20">
        <v>1891</v>
      </c>
      <c r="BW118" s="20">
        <v>0</v>
      </c>
      <c r="BX118" s="20">
        <v>0</v>
      </c>
      <c r="BY118" s="20">
        <v>13</v>
      </c>
    </row>
    <row r="119" spans="1:77" x14ac:dyDescent="0.25">
      <c r="A119" s="20" t="s">
        <v>451</v>
      </c>
      <c r="B119" s="20" t="s">
        <v>454</v>
      </c>
      <c r="C119" s="20" t="s">
        <v>592</v>
      </c>
      <c r="D119" s="1">
        <v>44641</v>
      </c>
      <c r="E119">
        <v>61</v>
      </c>
      <c r="F119">
        <v>0</v>
      </c>
      <c r="G119">
        <v>0</v>
      </c>
      <c r="H119">
        <v>0</v>
      </c>
      <c r="I119">
        <v>0</v>
      </c>
      <c r="J119">
        <v>58</v>
      </c>
      <c r="K119">
        <v>1</v>
      </c>
      <c r="L119">
        <v>0</v>
      </c>
      <c r="M119">
        <v>0</v>
      </c>
      <c r="N119">
        <v>0</v>
      </c>
      <c r="O119">
        <v>0</v>
      </c>
      <c r="P119">
        <v>0</v>
      </c>
      <c r="Q119">
        <v>0</v>
      </c>
      <c r="R119">
        <v>404</v>
      </c>
      <c r="S119">
        <v>360</v>
      </c>
      <c r="T119">
        <v>11</v>
      </c>
      <c r="U119">
        <v>6</v>
      </c>
      <c r="V119">
        <v>5</v>
      </c>
      <c r="W119">
        <v>423</v>
      </c>
      <c r="X119">
        <v>308</v>
      </c>
      <c r="Y119">
        <v>20</v>
      </c>
      <c r="Z119">
        <v>11</v>
      </c>
      <c r="AA119">
        <v>8</v>
      </c>
      <c r="AB119">
        <v>630</v>
      </c>
      <c r="AC119">
        <v>469</v>
      </c>
      <c r="AD119">
        <v>15</v>
      </c>
      <c r="AE119">
        <v>44</v>
      </c>
      <c r="AF119">
        <v>14</v>
      </c>
      <c r="AG119">
        <v>63</v>
      </c>
      <c r="AH119">
        <v>32</v>
      </c>
      <c r="AI119">
        <v>5</v>
      </c>
      <c r="AJ119">
        <v>1</v>
      </c>
      <c r="AK119">
        <v>4</v>
      </c>
      <c r="AL119">
        <v>24</v>
      </c>
      <c r="AM119">
        <v>19</v>
      </c>
      <c r="AN119">
        <v>2</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s="20">
        <v>0</v>
      </c>
      <c r="BH119" s="20">
        <v>0</v>
      </c>
      <c r="BI119" s="20">
        <v>60</v>
      </c>
      <c r="BJ119" s="20">
        <v>0</v>
      </c>
      <c r="BK119" s="20">
        <v>381</v>
      </c>
      <c r="BL119" s="20">
        <v>379</v>
      </c>
      <c r="BM119" s="20">
        <v>549</v>
      </c>
      <c r="BN119" s="20">
        <v>52</v>
      </c>
      <c r="BO119" s="20">
        <v>21</v>
      </c>
      <c r="BP119" s="20">
        <v>2000</v>
      </c>
      <c r="BQ119" s="20">
        <v>1130</v>
      </c>
      <c r="BR119" s="20">
        <v>0</v>
      </c>
      <c r="BS119" s="20">
        <v>62</v>
      </c>
      <c r="BT119" s="20">
        <v>112</v>
      </c>
      <c r="BU119" s="20">
        <v>240</v>
      </c>
      <c r="BV119" s="20">
        <v>1537</v>
      </c>
      <c r="BW119" s="20">
        <v>0</v>
      </c>
      <c r="BX119" s="20">
        <v>0</v>
      </c>
      <c r="BY119" s="20">
        <v>15</v>
      </c>
    </row>
    <row r="120" spans="1:77" x14ac:dyDescent="0.25">
      <c r="A120" s="20" t="s">
        <v>451</v>
      </c>
      <c r="B120" s="20" t="s">
        <v>576</v>
      </c>
      <c r="C120" s="20" t="s">
        <v>593</v>
      </c>
      <c r="D120" s="1">
        <v>44641</v>
      </c>
      <c r="E120">
        <v>258</v>
      </c>
      <c r="F120">
        <v>11</v>
      </c>
      <c r="G120">
        <v>10</v>
      </c>
      <c r="H120">
        <v>3</v>
      </c>
      <c r="I120">
        <v>3</v>
      </c>
      <c r="J120">
        <v>223</v>
      </c>
      <c r="K120">
        <v>1</v>
      </c>
      <c r="L120">
        <v>8</v>
      </c>
      <c r="M120">
        <v>1</v>
      </c>
      <c r="N120">
        <v>98</v>
      </c>
      <c r="O120">
        <v>91</v>
      </c>
      <c r="P120">
        <v>0</v>
      </c>
      <c r="Q120">
        <v>1</v>
      </c>
      <c r="R120">
        <v>2016</v>
      </c>
      <c r="S120">
        <v>1874</v>
      </c>
      <c r="T120">
        <v>33</v>
      </c>
      <c r="U120">
        <v>50</v>
      </c>
      <c r="V120">
        <v>5</v>
      </c>
      <c r="W120">
        <v>1754</v>
      </c>
      <c r="X120">
        <v>1296</v>
      </c>
      <c r="Y120">
        <v>34</v>
      </c>
      <c r="Z120">
        <v>93</v>
      </c>
      <c r="AA120">
        <v>42</v>
      </c>
      <c r="AB120">
        <v>2790</v>
      </c>
      <c r="AC120">
        <v>2170</v>
      </c>
      <c r="AD120">
        <v>33</v>
      </c>
      <c r="AE120">
        <v>166</v>
      </c>
      <c r="AF120">
        <v>137</v>
      </c>
      <c r="AG120">
        <v>249</v>
      </c>
      <c r="AH120">
        <v>157</v>
      </c>
      <c r="AI120">
        <v>3</v>
      </c>
      <c r="AJ120">
        <v>18</v>
      </c>
      <c r="AK120">
        <v>3</v>
      </c>
      <c r="AL120">
        <v>193</v>
      </c>
      <c r="AM120">
        <v>167</v>
      </c>
      <c r="AN120">
        <v>4</v>
      </c>
      <c r="AO120">
        <v>1</v>
      </c>
      <c r="AP120">
        <v>3</v>
      </c>
      <c r="AQ120">
        <v>0</v>
      </c>
      <c r="AR120">
        <v>0</v>
      </c>
      <c r="AS120">
        <v>0</v>
      </c>
      <c r="AT120">
        <v>0</v>
      </c>
      <c r="AU120">
        <v>0</v>
      </c>
      <c r="AV120">
        <v>0</v>
      </c>
      <c r="AW120">
        <v>0</v>
      </c>
      <c r="AX120">
        <v>0</v>
      </c>
      <c r="AY120">
        <v>0</v>
      </c>
      <c r="AZ120">
        <v>0</v>
      </c>
      <c r="BA120">
        <v>0</v>
      </c>
      <c r="BB120">
        <v>0</v>
      </c>
      <c r="BC120">
        <v>0</v>
      </c>
      <c r="BD120">
        <v>0</v>
      </c>
      <c r="BE120">
        <v>0</v>
      </c>
      <c r="BF120">
        <v>0</v>
      </c>
      <c r="BG120" s="20">
        <v>11</v>
      </c>
      <c r="BH120" s="20">
        <v>3</v>
      </c>
      <c r="BI120" s="20">
        <v>242</v>
      </c>
      <c r="BJ120" s="20">
        <v>96</v>
      </c>
      <c r="BK120" s="20">
        <v>1921</v>
      </c>
      <c r="BL120" s="20">
        <v>1541</v>
      </c>
      <c r="BM120" s="20">
        <v>2423</v>
      </c>
      <c r="BN120" s="20">
        <v>219</v>
      </c>
      <c r="BO120" s="20">
        <v>184</v>
      </c>
      <c r="BP120" s="20">
        <v>10399</v>
      </c>
      <c r="BQ120" s="20">
        <v>6035</v>
      </c>
      <c r="BR120" s="20">
        <v>0</v>
      </c>
      <c r="BS120" s="20">
        <v>150</v>
      </c>
      <c r="BT120" s="20">
        <v>848</v>
      </c>
      <c r="BU120" s="20">
        <v>1085</v>
      </c>
      <c r="BV120" s="20">
        <v>8035</v>
      </c>
      <c r="BW120" s="20">
        <v>1</v>
      </c>
      <c r="BX120" s="20">
        <v>0</v>
      </c>
      <c r="BY120" s="20">
        <v>39</v>
      </c>
    </row>
    <row r="121" spans="1:77" x14ac:dyDescent="0.25">
      <c r="A121" s="20" t="s">
        <v>451</v>
      </c>
      <c r="B121" s="20" t="s">
        <v>454</v>
      </c>
      <c r="C121" s="20" t="s">
        <v>594</v>
      </c>
      <c r="D121" s="1">
        <v>44641</v>
      </c>
      <c r="E121">
        <v>141</v>
      </c>
      <c r="F121">
        <v>3</v>
      </c>
      <c r="G121">
        <v>3</v>
      </c>
      <c r="H121">
        <v>0</v>
      </c>
      <c r="I121">
        <v>0</v>
      </c>
      <c r="J121">
        <v>120</v>
      </c>
      <c r="K121">
        <v>6</v>
      </c>
      <c r="L121">
        <v>1</v>
      </c>
      <c r="M121">
        <v>0</v>
      </c>
      <c r="N121">
        <v>4</v>
      </c>
      <c r="O121">
        <v>4</v>
      </c>
      <c r="P121">
        <v>0</v>
      </c>
      <c r="Q121">
        <v>0</v>
      </c>
      <c r="R121">
        <v>1061</v>
      </c>
      <c r="S121">
        <v>987</v>
      </c>
      <c r="T121">
        <v>38</v>
      </c>
      <c r="U121">
        <v>4</v>
      </c>
      <c r="V121">
        <v>5</v>
      </c>
      <c r="W121">
        <v>1381</v>
      </c>
      <c r="X121">
        <v>1025</v>
      </c>
      <c r="Y121">
        <v>61</v>
      </c>
      <c r="Z121">
        <v>27</v>
      </c>
      <c r="AA121">
        <v>31</v>
      </c>
      <c r="AB121">
        <v>1403</v>
      </c>
      <c r="AC121">
        <v>1049</v>
      </c>
      <c r="AD121">
        <v>65</v>
      </c>
      <c r="AE121">
        <v>22</v>
      </c>
      <c r="AF121">
        <v>70</v>
      </c>
      <c r="AG121">
        <v>165</v>
      </c>
      <c r="AH121">
        <v>77</v>
      </c>
      <c r="AI121">
        <v>11</v>
      </c>
      <c r="AJ121">
        <v>6</v>
      </c>
      <c r="AK121">
        <v>13</v>
      </c>
      <c r="AL121">
        <v>65</v>
      </c>
      <c r="AM121">
        <v>55</v>
      </c>
      <c r="AN121">
        <v>5</v>
      </c>
      <c r="AO121">
        <v>0</v>
      </c>
      <c r="AP121">
        <v>0</v>
      </c>
      <c r="AQ121">
        <v>0</v>
      </c>
      <c r="AR121">
        <v>0</v>
      </c>
      <c r="AS121">
        <v>0</v>
      </c>
      <c r="AT121">
        <v>0</v>
      </c>
      <c r="AU121">
        <v>0</v>
      </c>
      <c r="AV121">
        <v>0</v>
      </c>
      <c r="AW121">
        <v>0</v>
      </c>
      <c r="AX121">
        <v>0</v>
      </c>
      <c r="AY121">
        <v>0</v>
      </c>
      <c r="AZ121">
        <v>0</v>
      </c>
      <c r="BA121">
        <v>0</v>
      </c>
      <c r="BB121">
        <v>0</v>
      </c>
      <c r="BC121">
        <v>0</v>
      </c>
      <c r="BD121">
        <v>0</v>
      </c>
      <c r="BE121">
        <v>0</v>
      </c>
      <c r="BF121">
        <v>0</v>
      </c>
      <c r="BG121" s="20">
        <v>3</v>
      </c>
      <c r="BH121" s="20">
        <v>0</v>
      </c>
      <c r="BI121" s="20">
        <v>133</v>
      </c>
      <c r="BJ121" s="20">
        <v>4</v>
      </c>
      <c r="BK121" s="20">
        <v>1008</v>
      </c>
      <c r="BL121" s="20">
        <v>1233</v>
      </c>
      <c r="BM121" s="20">
        <v>1233</v>
      </c>
      <c r="BN121" s="20">
        <v>126</v>
      </c>
      <c r="BO121" s="20">
        <v>60</v>
      </c>
      <c r="BP121" s="20">
        <v>5264</v>
      </c>
      <c r="BQ121" s="20">
        <v>2730</v>
      </c>
      <c r="BR121" s="20">
        <v>0</v>
      </c>
      <c r="BS121" s="20">
        <v>162</v>
      </c>
      <c r="BT121" s="20">
        <v>50</v>
      </c>
      <c r="BU121" s="20">
        <v>914</v>
      </c>
      <c r="BV121" s="20">
        <v>3962</v>
      </c>
      <c r="BW121" s="20">
        <v>0</v>
      </c>
      <c r="BX121" s="20">
        <v>0</v>
      </c>
      <c r="BY121" s="20">
        <v>22</v>
      </c>
    </row>
    <row r="122" spans="1:77" x14ac:dyDescent="0.25">
      <c r="A122" s="20" t="s">
        <v>405</v>
      </c>
      <c r="B122" s="20" t="s">
        <v>463</v>
      </c>
      <c r="C122" s="20" t="s">
        <v>595</v>
      </c>
      <c r="D122" s="1">
        <v>44641</v>
      </c>
      <c r="E122">
        <v>153</v>
      </c>
      <c r="F122">
        <v>2</v>
      </c>
      <c r="G122">
        <v>0</v>
      </c>
      <c r="H122">
        <v>0</v>
      </c>
      <c r="I122">
        <v>0</v>
      </c>
      <c r="J122">
        <v>89</v>
      </c>
      <c r="K122">
        <v>8</v>
      </c>
      <c r="L122">
        <v>23</v>
      </c>
      <c r="M122">
        <v>2</v>
      </c>
      <c r="N122">
        <v>1</v>
      </c>
      <c r="O122">
        <v>1</v>
      </c>
      <c r="P122">
        <v>0</v>
      </c>
      <c r="Q122">
        <v>0</v>
      </c>
      <c r="R122">
        <v>369</v>
      </c>
      <c r="S122">
        <v>274</v>
      </c>
      <c r="T122">
        <v>27</v>
      </c>
      <c r="U122">
        <v>13</v>
      </c>
      <c r="V122">
        <v>1</v>
      </c>
      <c r="W122">
        <v>1608</v>
      </c>
      <c r="X122">
        <v>778</v>
      </c>
      <c r="Y122">
        <v>65</v>
      </c>
      <c r="Z122">
        <v>242</v>
      </c>
      <c r="AA122">
        <v>75</v>
      </c>
      <c r="AB122">
        <v>996</v>
      </c>
      <c r="AC122">
        <v>469</v>
      </c>
      <c r="AD122">
        <v>9</v>
      </c>
      <c r="AE122">
        <v>242</v>
      </c>
      <c r="AF122">
        <v>32</v>
      </c>
      <c r="AG122">
        <v>149</v>
      </c>
      <c r="AH122">
        <v>58</v>
      </c>
      <c r="AI122">
        <v>3</v>
      </c>
      <c r="AJ122">
        <v>13</v>
      </c>
      <c r="AK122">
        <v>27</v>
      </c>
      <c r="AL122">
        <v>59</v>
      </c>
      <c r="AM122">
        <v>48</v>
      </c>
      <c r="AN122">
        <v>3</v>
      </c>
      <c r="AO122">
        <v>2</v>
      </c>
      <c r="AP122">
        <v>0</v>
      </c>
      <c r="AQ122">
        <v>0</v>
      </c>
      <c r="AR122">
        <v>2</v>
      </c>
      <c r="AS122">
        <v>0</v>
      </c>
      <c r="AT122">
        <v>0</v>
      </c>
      <c r="AU122">
        <v>0</v>
      </c>
      <c r="AV122">
        <v>0</v>
      </c>
      <c r="AW122">
        <v>0</v>
      </c>
      <c r="AX122">
        <v>0</v>
      </c>
      <c r="AY122">
        <v>0</v>
      </c>
      <c r="AZ122">
        <v>0</v>
      </c>
      <c r="BA122">
        <v>0</v>
      </c>
      <c r="BB122">
        <v>0</v>
      </c>
      <c r="BC122">
        <v>0</v>
      </c>
      <c r="BD122">
        <v>0</v>
      </c>
      <c r="BE122">
        <v>0</v>
      </c>
      <c r="BF122">
        <v>0</v>
      </c>
      <c r="BG122" s="20">
        <v>0</v>
      </c>
      <c r="BH122" s="20">
        <v>0</v>
      </c>
      <c r="BI122" s="20">
        <v>117</v>
      </c>
      <c r="BJ122" s="20">
        <v>1</v>
      </c>
      <c r="BK122" s="20">
        <v>322</v>
      </c>
      <c r="BL122" s="20">
        <v>1154</v>
      </c>
      <c r="BM122" s="20">
        <v>684</v>
      </c>
      <c r="BN122" s="20">
        <v>99</v>
      </c>
      <c r="BO122" s="20">
        <v>52</v>
      </c>
      <c r="BP122" s="20">
        <v>6622</v>
      </c>
      <c r="BQ122" s="20">
        <v>1779</v>
      </c>
      <c r="BR122" s="20">
        <v>0</v>
      </c>
      <c r="BS122" s="20">
        <v>41</v>
      </c>
      <c r="BT122" s="20">
        <v>602</v>
      </c>
      <c r="BU122" s="20">
        <v>2222</v>
      </c>
      <c r="BV122" s="20">
        <v>3424</v>
      </c>
      <c r="BW122" s="20">
        <v>0</v>
      </c>
      <c r="BX122" s="20">
        <v>0</v>
      </c>
      <c r="BY122" s="20">
        <v>10</v>
      </c>
    </row>
    <row r="123" spans="1:77" x14ac:dyDescent="0.25">
      <c r="A123" s="20" t="s">
        <v>405</v>
      </c>
      <c r="B123" s="20" t="s">
        <v>465</v>
      </c>
      <c r="C123" s="20" t="s">
        <v>596</v>
      </c>
      <c r="D123" s="1">
        <v>44641</v>
      </c>
      <c r="E123">
        <v>82</v>
      </c>
      <c r="F123">
        <v>1</v>
      </c>
      <c r="G123">
        <v>1</v>
      </c>
      <c r="H123">
        <v>0</v>
      </c>
      <c r="I123">
        <v>0</v>
      </c>
      <c r="J123">
        <v>41</v>
      </c>
      <c r="K123">
        <v>0</v>
      </c>
      <c r="L123">
        <v>12</v>
      </c>
      <c r="M123">
        <v>4</v>
      </c>
      <c r="N123">
        <v>9</v>
      </c>
      <c r="O123">
        <v>6</v>
      </c>
      <c r="P123">
        <v>0</v>
      </c>
      <c r="Q123">
        <v>0</v>
      </c>
      <c r="R123">
        <v>237</v>
      </c>
      <c r="S123">
        <v>162</v>
      </c>
      <c r="T123">
        <v>2</v>
      </c>
      <c r="U123">
        <v>35</v>
      </c>
      <c r="V123">
        <v>4</v>
      </c>
      <c r="W123">
        <v>866</v>
      </c>
      <c r="X123">
        <v>417</v>
      </c>
      <c r="Y123">
        <v>11</v>
      </c>
      <c r="Z123">
        <v>143</v>
      </c>
      <c r="AA123">
        <v>25</v>
      </c>
      <c r="AB123">
        <v>687</v>
      </c>
      <c r="AC123">
        <v>348</v>
      </c>
      <c r="AD123">
        <v>5</v>
      </c>
      <c r="AE123">
        <v>133</v>
      </c>
      <c r="AF123">
        <v>22</v>
      </c>
      <c r="AG123">
        <v>122</v>
      </c>
      <c r="AH123">
        <v>43</v>
      </c>
      <c r="AI123">
        <v>1</v>
      </c>
      <c r="AJ123">
        <v>21</v>
      </c>
      <c r="AK123">
        <v>14</v>
      </c>
      <c r="AL123">
        <v>30</v>
      </c>
      <c r="AM123">
        <v>23</v>
      </c>
      <c r="AN123">
        <v>1</v>
      </c>
      <c r="AO123">
        <v>3</v>
      </c>
      <c r="AP123">
        <v>0</v>
      </c>
      <c r="AQ123">
        <v>0</v>
      </c>
      <c r="AR123">
        <v>0</v>
      </c>
      <c r="AS123">
        <v>0</v>
      </c>
      <c r="AT123">
        <v>0</v>
      </c>
      <c r="AU123">
        <v>0</v>
      </c>
      <c r="AV123">
        <v>0</v>
      </c>
      <c r="AW123">
        <v>0</v>
      </c>
      <c r="AX123">
        <v>0</v>
      </c>
      <c r="AY123">
        <v>0</v>
      </c>
      <c r="AZ123">
        <v>0</v>
      </c>
      <c r="BA123">
        <v>0</v>
      </c>
      <c r="BB123">
        <v>0</v>
      </c>
      <c r="BC123">
        <v>0</v>
      </c>
      <c r="BD123">
        <v>0</v>
      </c>
      <c r="BE123">
        <v>0</v>
      </c>
      <c r="BF123">
        <v>0</v>
      </c>
      <c r="BG123" s="20">
        <v>1</v>
      </c>
      <c r="BH123" s="20">
        <v>0</v>
      </c>
      <c r="BI123" s="20">
        <v>62</v>
      </c>
      <c r="BJ123" s="20">
        <v>8</v>
      </c>
      <c r="BK123" s="20">
        <v>190</v>
      </c>
      <c r="BL123" s="20">
        <v>637</v>
      </c>
      <c r="BM123" s="20">
        <v>504</v>
      </c>
      <c r="BN123" s="20">
        <v>77</v>
      </c>
      <c r="BO123" s="20">
        <v>24</v>
      </c>
      <c r="BP123" s="20">
        <v>3425</v>
      </c>
      <c r="BQ123" s="20">
        <v>939</v>
      </c>
      <c r="BR123" s="20">
        <v>0</v>
      </c>
      <c r="BS123" s="20">
        <v>8</v>
      </c>
      <c r="BT123" s="20">
        <v>485</v>
      </c>
      <c r="BU123" s="20">
        <v>912</v>
      </c>
      <c r="BV123" s="20">
        <v>1823</v>
      </c>
      <c r="BW123" s="20">
        <v>0</v>
      </c>
      <c r="BX123" s="20">
        <v>0</v>
      </c>
      <c r="BY123" s="20">
        <v>3</v>
      </c>
    </row>
    <row r="124" spans="1:77" x14ac:dyDescent="0.25">
      <c r="A124" s="20" t="s">
        <v>405</v>
      </c>
      <c r="B124" s="20" t="s">
        <v>468</v>
      </c>
      <c r="C124" s="20" t="s">
        <v>597</v>
      </c>
      <c r="D124" s="1">
        <v>44641</v>
      </c>
      <c r="E124">
        <v>42</v>
      </c>
      <c r="F124">
        <v>2</v>
      </c>
      <c r="G124">
        <v>2</v>
      </c>
      <c r="H124">
        <v>0</v>
      </c>
      <c r="I124">
        <v>0</v>
      </c>
      <c r="J124">
        <v>32</v>
      </c>
      <c r="K124">
        <v>2</v>
      </c>
      <c r="L124">
        <v>1</v>
      </c>
      <c r="M124">
        <v>1</v>
      </c>
      <c r="N124">
        <v>0</v>
      </c>
      <c r="O124">
        <v>0</v>
      </c>
      <c r="P124">
        <v>0</v>
      </c>
      <c r="Q124">
        <v>0</v>
      </c>
      <c r="R124">
        <v>172</v>
      </c>
      <c r="S124">
        <v>136</v>
      </c>
      <c r="T124">
        <v>11</v>
      </c>
      <c r="U124">
        <v>1</v>
      </c>
      <c r="V124">
        <v>0</v>
      </c>
      <c r="W124">
        <v>587</v>
      </c>
      <c r="X124">
        <v>338</v>
      </c>
      <c r="Y124">
        <v>24</v>
      </c>
      <c r="Z124">
        <v>30</v>
      </c>
      <c r="AA124">
        <v>16</v>
      </c>
      <c r="AB124">
        <v>250</v>
      </c>
      <c r="AC124">
        <v>133</v>
      </c>
      <c r="AD124">
        <v>6</v>
      </c>
      <c r="AE124">
        <v>33</v>
      </c>
      <c r="AF124">
        <v>24</v>
      </c>
      <c r="AG124">
        <v>60</v>
      </c>
      <c r="AH124">
        <v>21</v>
      </c>
      <c r="AI124">
        <v>0</v>
      </c>
      <c r="AJ124">
        <v>10</v>
      </c>
      <c r="AK124">
        <v>9</v>
      </c>
      <c r="AL124">
        <v>15</v>
      </c>
      <c r="AM124">
        <v>11</v>
      </c>
      <c r="AN124">
        <v>0</v>
      </c>
      <c r="AO124">
        <v>0</v>
      </c>
      <c r="AP124">
        <v>0</v>
      </c>
      <c r="AQ124">
        <v>0</v>
      </c>
      <c r="AR124">
        <v>0</v>
      </c>
      <c r="AS124">
        <v>0</v>
      </c>
      <c r="AT124">
        <v>0</v>
      </c>
      <c r="AU124">
        <v>0</v>
      </c>
      <c r="AV124">
        <v>0</v>
      </c>
      <c r="AW124">
        <v>0</v>
      </c>
      <c r="AX124">
        <v>0</v>
      </c>
      <c r="AY124">
        <v>0</v>
      </c>
      <c r="AZ124">
        <v>0</v>
      </c>
      <c r="BA124">
        <v>0</v>
      </c>
      <c r="BB124">
        <v>0</v>
      </c>
      <c r="BC124">
        <v>0</v>
      </c>
      <c r="BD124">
        <v>0</v>
      </c>
      <c r="BE124">
        <v>0</v>
      </c>
      <c r="BF124">
        <v>0</v>
      </c>
      <c r="BG124" s="20">
        <v>2</v>
      </c>
      <c r="BH124" s="20">
        <v>0</v>
      </c>
      <c r="BI124" s="20">
        <v>37</v>
      </c>
      <c r="BJ124" s="20">
        <v>0</v>
      </c>
      <c r="BK124" s="20">
        <v>156</v>
      </c>
      <c r="BL124" s="20">
        <v>498</v>
      </c>
      <c r="BM124" s="20">
        <v>179</v>
      </c>
      <c r="BN124" s="20">
        <v>40</v>
      </c>
      <c r="BO124" s="20">
        <v>15</v>
      </c>
      <c r="BP124" s="20">
        <v>1758</v>
      </c>
      <c r="BQ124" s="20">
        <v>523</v>
      </c>
      <c r="BR124" s="20">
        <v>0</v>
      </c>
      <c r="BS124" s="20">
        <v>18</v>
      </c>
      <c r="BT124" s="20">
        <v>351</v>
      </c>
      <c r="BU124" s="20">
        <v>281</v>
      </c>
      <c r="BV124" s="20">
        <v>1010</v>
      </c>
      <c r="BW124" s="20">
        <v>1</v>
      </c>
      <c r="BX124" s="20">
        <v>0</v>
      </c>
      <c r="BY124" s="20">
        <v>2</v>
      </c>
    </row>
    <row r="125" spans="1:77" x14ac:dyDescent="0.25">
      <c r="A125" s="20" t="s">
        <v>405</v>
      </c>
      <c r="B125" s="20" t="s">
        <v>406</v>
      </c>
      <c r="C125" s="20" t="s">
        <v>407</v>
      </c>
      <c r="D125" s="1">
        <v>44641</v>
      </c>
      <c r="E125">
        <v>111</v>
      </c>
      <c r="F125">
        <v>3</v>
      </c>
      <c r="G125">
        <v>2</v>
      </c>
      <c r="H125">
        <v>0</v>
      </c>
      <c r="I125">
        <v>0</v>
      </c>
      <c r="J125">
        <v>71</v>
      </c>
      <c r="K125">
        <v>1</v>
      </c>
      <c r="L125">
        <v>10</v>
      </c>
      <c r="M125">
        <v>2</v>
      </c>
      <c r="N125">
        <v>2</v>
      </c>
      <c r="O125">
        <v>1</v>
      </c>
      <c r="P125">
        <v>0</v>
      </c>
      <c r="Q125">
        <v>0</v>
      </c>
      <c r="R125">
        <v>354</v>
      </c>
      <c r="S125">
        <v>235</v>
      </c>
      <c r="T125">
        <v>13</v>
      </c>
      <c r="U125">
        <v>18</v>
      </c>
      <c r="V125">
        <v>9</v>
      </c>
      <c r="W125">
        <v>1909</v>
      </c>
      <c r="X125">
        <v>915</v>
      </c>
      <c r="Y125">
        <v>41</v>
      </c>
      <c r="Z125">
        <v>184</v>
      </c>
      <c r="AA125">
        <v>140</v>
      </c>
      <c r="AB125">
        <v>977</v>
      </c>
      <c r="AC125">
        <v>453</v>
      </c>
      <c r="AD125">
        <v>9</v>
      </c>
      <c r="AE125">
        <v>37</v>
      </c>
      <c r="AF125">
        <v>221</v>
      </c>
      <c r="AG125">
        <v>235</v>
      </c>
      <c r="AH125">
        <v>93</v>
      </c>
      <c r="AI125">
        <v>2</v>
      </c>
      <c r="AJ125">
        <v>24</v>
      </c>
      <c r="AK125">
        <v>18</v>
      </c>
      <c r="AL125">
        <v>26</v>
      </c>
      <c r="AM125">
        <v>16</v>
      </c>
      <c r="AN125">
        <v>0</v>
      </c>
      <c r="AO125">
        <v>3</v>
      </c>
      <c r="AP125">
        <v>1</v>
      </c>
      <c r="AQ125">
        <v>0</v>
      </c>
      <c r="AR125">
        <v>0</v>
      </c>
      <c r="AS125">
        <v>0</v>
      </c>
      <c r="AT125">
        <v>0</v>
      </c>
      <c r="AU125">
        <v>0</v>
      </c>
      <c r="AV125">
        <v>0</v>
      </c>
      <c r="AW125">
        <v>0</v>
      </c>
      <c r="AX125">
        <v>0</v>
      </c>
      <c r="AY125">
        <v>0</v>
      </c>
      <c r="AZ125">
        <v>0</v>
      </c>
      <c r="BA125">
        <v>0</v>
      </c>
      <c r="BB125">
        <v>0</v>
      </c>
      <c r="BC125">
        <v>0</v>
      </c>
      <c r="BD125">
        <v>0</v>
      </c>
      <c r="BE125">
        <v>0</v>
      </c>
      <c r="BF125">
        <v>0</v>
      </c>
      <c r="BG125" s="20">
        <v>3</v>
      </c>
      <c r="BH125" s="20">
        <v>0</v>
      </c>
      <c r="BI125" s="20">
        <v>94</v>
      </c>
      <c r="BJ125" s="20">
        <v>2</v>
      </c>
      <c r="BK125" s="20">
        <v>303</v>
      </c>
      <c r="BL125" s="20">
        <v>1441</v>
      </c>
      <c r="BM125" s="20">
        <v>689</v>
      </c>
      <c r="BN125" s="20">
        <v>171</v>
      </c>
      <c r="BO125" s="20">
        <v>20</v>
      </c>
      <c r="BP125" s="20">
        <v>6925</v>
      </c>
      <c r="BQ125" s="20">
        <v>1805</v>
      </c>
      <c r="BR125" s="20">
        <v>0</v>
      </c>
      <c r="BS125" s="20">
        <v>62</v>
      </c>
      <c r="BT125" s="20">
        <v>681</v>
      </c>
      <c r="BU125" s="20">
        <v>1876</v>
      </c>
      <c r="BV125" s="20">
        <v>3928</v>
      </c>
      <c r="BW125" s="20">
        <v>0</v>
      </c>
      <c r="BX125" s="20">
        <v>0</v>
      </c>
      <c r="BY125" s="20">
        <v>3</v>
      </c>
    </row>
    <row r="126" spans="1:77" x14ac:dyDescent="0.25">
      <c r="A126" s="20" t="s">
        <v>405</v>
      </c>
      <c r="B126" s="20" t="s">
        <v>465</v>
      </c>
      <c r="C126" s="20" t="s">
        <v>598</v>
      </c>
      <c r="D126" s="1">
        <v>44641</v>
      </c>
      <c r="E126">
        <v>162</v>
      </c>
      <c r="F126">
        <v>2</v>
      </c>
      <c r="G126">
        <v>1</v>
      </c>
      <c r="H126">
        <v>2</v>
      </c>
      <c r="I126">
        <v>2</v>
      </c>
      <c r="J126">
        <v>89</v>
      </c>
      <c r="K126">
        <v>13</v>
      </c>
      <c r="L126">
        <v>19</v>
      </c>
      <c r="M126">
        <v>5</v>
      </c>
      <c r="N126">
        <v>28</v>
      </c>
      <c r="O126">
        <v>23</v>
      </c>
      <c r="P126">
        <v>1</v>
      </c>
      <c r="Q126">
        <v>0</v>
      </c>
      <c r="R126">
        <v>305</v>
      </c>
      <c r="S126">
        <v>201</v>
      </c>
      <c r="T126">
        <v>21</v>
      </c>
      <c r="U126">
        <v>13</v>
      </c>
      <c r="V126">
        <v>14</v>
      </c>
      <c r="W126">
        <v>2455</v>
      </c>
      <c r="X126">
        <v>1205</v>
      </c>
      <c r="Y126">
        <v>211</v>
      </c>
      <c r="Z126">
        <v>158</v>
      </c>
      <c r="AA126">
        <v>167</v>
      </c>
      <c r="AB126">
        <v>1225</v>
      </c>
      <c r="AC126">
        <v>555</v>
      </c>
      <c r="AD126">
        <v>55</v>
      </c>
      <c r="AE126">
        <v>66</v>
      </c>
      <c r="AF126">
        <v>229</v>
      </c>
      <c r="AG126">
        <v>332</v>
      </c>
      <c r="AH126">
        <v>156</v>
      </c>
      <c r="AI126">
        <v>10</v>
      </c>
      <c r="AJ126">
        <v>30</v>
      </c>
      <c r="AK126">
        <v>33</v>
      </c>
      <c r="AL126">
        <v>48</v>
      </c>
      <c r="AM126">
        <v>32</v>
      </c>
      <c r="AN126">
        <v>4</v>
      </c>
      <c r="AO126">
        <v>3</v>
      </c>
      <c r="AP126">
        <v>1</v>
      </c>
      <c r="AQ126">
        <v>0</v>
      </c>
      <c r="AR126">
        <v>0</v>
      </c>
      <c r="AS126">
        <v>1</v>
      </c>
      <c r="AT126">
        <v>0</v>
      </c>
      <c r="AU126">
        <v>0</v>
      </c>
      <c r="AV126">
        <v>0</v>
      </c>
      <c r="AW126">
        <v>0</v>
      </c>
      <c r="AX126">
        <v>0</v>
      </c>
      <c r="AY126">
        <v>0</v>
      </c>
      <c r="AZ126">
        <v>0</v>
      </c>
      <c r="BA126">
        <v>0</v>
      </c>
      <c r="BB126">
        <v>0</v>
      </c>
      <c r="BC126">
        <v>0</v>
      </c>
      <c r="BD126">
        <v>0</v>
      </c>
      <c r="BE126">
        <v>0</v>
      </c>
      <c r="BF126">
        <v>0</v>
      </c>
      <c r="BG126" s="20">
        <v>1</v>
      </c>
      <c r="BH126" s="20">
        <v>2</v>
      </c>
      <c r="BI126" s="20">
        <v>112</v>
      </c>
      <c r="BJ126" s="20">
        <v>27</v>
      </c>
      <c r="BK126" s="20">
        <v>244</v>
      </c>
      <c r="BL126" s="20">
        <v>1808</v>
      </c>
      <c r="BM126" s="20">
        <v>826</v>
      </c>
      <c r="BN126" s="20">
        <v>241</v>
      </c>
      <c r="BO126" s="20">
        <v>37</v>
      </c>
      <c r="BP126" s="20">
        <v>14356</v>
      </c>
      <c r="BQ126" s="20">
        <v>4541</v>
      </c>
      <c r="BR126" s="20">
        <v>0</v>
      </c>
      <c r="BS126" s="20">
        <v>125</v>
      </c>
      <c r="BT126" s="20">
        <v>292</v>
      </c>
      <c r="BU126" s="20">
        <v>4827</v>
      </c>
      <c r="BV126" s="20">
        <v>8251</v>
      </c>
      <c r="BW126" s="20">
        <v>0</v>
      </c>
      <c r="BX126" s="20">
        <v>0</v>
      </c>
      <c r="BY126" s="20">
        <v>3</v>
      </c>
    </row>
    <row r="127" spans="1:77" x14ac:dyDescent="0.25">
      <c r="A127" s="20" t="s">
        <v>405</v>
      </c>
      <c r="B127" s="20" t="s">
        <v>458</v>
      </c>
      <c r="C127" s="20" t="s">
        <v>720</v>
      </c>
      <c r="D127" s="1">
        <v>44641</v>
      </c>
      <c r="E127">
        <v>124</v>
      </c>
      <c r="F127">
        <v>2</v>
      </c>
      <c r="G127">
        <v>2</v>
      </c>
      <c r="H127">
        <v>0</v>
      </c>
      <c r="I127">
        <v>0</v>
      </c>
      <c r="J127">
        <v>83</v>
      </c>
      <c r="K127">
        <v>9</v>
      </c>
      <c r="L127">
        <v>11</v>
      </c>
      <c r="M127">
        <v>2</v>
      </c>
      <c r="N127">
        <v>3</v>
      </c>
      <c r="O127">
        <v>3</v>
      </c>
      <c r="P127">
        <v>0</v>
      </c>
      <c r="Q127">
        <v>0</v>
      </c>
      <c r="R127">
        <v>607</v>
      </c>
      <c r="S127">
        <v>450</v>
      </c>
      <c r="T127">
        <v>56</v>
      </c>
      <c r="U127">
        <v>21</v>
      </c>
      <c r="V127">
        <v>5</v>
      </c>
      <c r="W127">
        <v>0</v>
      </c>
      <c r="X127">
        <v>0</v>
      </c>
      <c r="Y127">
        <v>0</v>
      </c>
      <c r="Z127">
        <v>0</v>
      </c>
      <c r="AA127">
        <v>0</v>
      </c>
      <c r="AB127">
        <v>1984</v>
      </c>
      <c r="AC127">
        <v>1170</v>
      </c>
      <c r="AD127">
        <v>42</v>
      </c>
      <c r="AE127">
        <v>222</v>
      </c>
      <c r="AF127">
        <v>98</v>
      </c>
      <c r="AG127">
        <v>561</v>
      </c>
      <c r="AH127">
        <v>233</v>
      </c>
      <c r="AI127">
        <v>9</v>
      </c>
      <c r="AJ127">
        <v>94</v>
      </c>
      <c r="AK127">
        <v>28</v>
      </c>
      <c r="AL127">
        <v>56</v>
      </c>
      <c r="AM127">
        <v>42</v>
      </c>
      <c r="AN127">
        <v>4</v>
      </c>
      <c r="AO127">
        <v>1</v>
      </c>
      <c r="AP127">
        <v>1</v>
      </c>
      <c r="AQ127">
        <v>0</v>
      </c>
      <c r="AR127">
        <v>0</v>
      </c>
      <c r="AS127">
        <v>0</v>
      </c>
      <c r="AT127">
        <v>0</v>
      </c>
      <c r="AU127">
        <v>0</v>
      </c>
      <c r="AV127">
        <v>0</v>
      </c>
      <c r="AW127">
        <v>0</v>
      </c>
      <c r="AX127">
        <v>0</v>
      </c>
      <c r="AY127">
        <v>0</v>
      </c>
      <c r="AZ127">
        <v>0</v>
      </c>
      <c r="BA127">
        <v>0</v>
      </c>
      <c r="BB127">
        <v>0</v>
      </c>
      <c r="BC127">
        <v>0</v>
      </c>
      <c r="BD127">
        <v>0</v>
      </c>
      <c r="BE127">
        <v>0</v>
      </c>
      <c r="BF127">
        <v>0</v>
      </c>
      <c r="BG127" s="20">
        <v>2</v>
      </c>
      <c r="BH127" s="20">
        <v>0</v>
      </c>
      <c r="BI127" s="20">
        <v>95</v>
      </c>
      <c r="BJ127" s="20">
        <v>3</v>
      </c>
      <c r="BK127" s="20">
        <v>513</v>
      </c>
      <c r="BL127" s="20">
        <v>0</v>
      </c>
      <c r="BM127" s="20">
        <v>1584</v>
      </c>
      <c r="BN127" s="20">
        <v>397</v>
      </c>
      <c r="BO127" s="20">
        <v>48</v>
      </c>
      <c r="BP127" s="20">
        <v>8647</v>
      </c>
      <c r="BQ127" s="20">
        <v>3465</v>
      </c>
      <c r="BR127" s="20">
        <v>0</v>
      </c>
      <c r="BS127" s="20">
        <v>144</v>
      </c>
      <c r="BT127" s="20">
        <v>1469</v>
      </c>
      <c r="BU127" s="20">
        <v>1016</v>
      </c>
      <c r="BV127" s="20">
        <v>5665</v>
      </c>
      <c r="BW127" s="20">
        <v>3</v>
      </c>
      <c r="BX127" s="20">
        <v>0</v>
      </c>
      <c r="BY127" s="20">
        <v>0</v>
      </c>
    </row>
    <row r="128" spans="1:77" x14ac:dyDescent="0.25">
      <c r="A128" s="20" t="s">
        <v>405</v>
      </c>
      <c r="B128" s="20" t="s">
        <v>599</v>
      </c>
      <c r="C128" s="20" t="s">
        <v>600</v>
      </c>
      <c r="D128" s="1">
        <v>44641</v>
      </c>
      <c r="E128">
        <v>66</v>
      </c>
      <c r="F128">
        <v>1</v>
      </c>
      <c r="G128">
        <v>1</v>
      </c>
      <c r="H128">
        <v>0</v>
      </c>
      <c r="I128">
        <v>0</v>
      </c>
      <c r="J128">
        <v>47</v>
      </c>
      <c r="K128">
        <v>3</v>
      </c>
      <c r="L128">
        <v>4</v>
      </c>
      <c r="M128">
        <v>3</v>
      </c>
      <c r="N128">
        <v>0</v>
      </c>
      <c r="O128">
        <v>0</v>
      </c>
      <c r="P128">
        <v>0</v>
      </c>
      <c r="Q128">
        <v>0</v>
      </c>
      <c r="R128">
        <v>252</v>
      </c>
      <c r="S128">
        <v>212</v>
      </c>
      <c r="T128">
        <v>9</v>
      </c>
      <c r="U128">
        <v>5</v>
      </c>
      <c r="V128">
        <v>8</v>
      </c>
      <c r="W128">
        <v>0</v>
      </c>
      <c r="X128">
        <v>0</v>
      </c>
      <c r="Y128">
        <v>0</v>
      </c>
      <c r="Z128">
        <v>0</v>
      </c>
      <c r="AA128">
        <v>0</v>
      </c>
      <c r="AB128">
        <v>883</v>
      </c>
      <c r="AC128">
        <v>501</v>
      </c>
      <c r="AD128">
        <v>26</v>
      </c>
      <c r="AE128">
        <v>58</v>
      </c>
      <c r="AF128">
        <v>120</v>
      </c>
      <c r="AG128">
        <v>178</v>
      </c>
      <c r="AH128">
        <v>76</v>
      </c>
      <c r="AI128">
        <v>14</v>
      </c>
      <c r="AJ128">
        <v>33</v>
      </c>
      <c r="AK128">
        <v>10</v>
      </c>
      <c r="AL128">
        <v>41</v>
      </c>
      <c r="AM128">
        <v>37</v>
      </c>
      <c r="AN128">
        <v>1</v>
      </c>
      <c r="AO128">
        <v>1</v>
      </c>
      <c r="AP128">
        <v>1</v>
      </c>
      <c r="AQ128">
        <v>0</v>
      </c>
      <c r="AR128">
        <v>0</v>
      </c>
      <c r="AS128">
        <v>0</v>
      </c>
      <c r="AT128">
        <v>0</v>
      </c>
      <c r="AU128">
        <v>0</v>
      </c>
      <c r="AV128">
        <v>0</v>
      </c>
      <c r="AW128">
        <v>0</v>
      </c>
      <c r="AX128">
        <v>0</v>
      </c>
      <c r="AY128">
        <v>0</v>
      </c>
      <c r="AZ128">
        <v>0</v>
      </c>
      <c r="BA128">
        <v>0</v>
      </c>
      <c r="BB128">
        <v>0</v>
      </c>
      <c r="BC128">
        <v>0</v>
      </c>
      <c r="BD128">
        <v>0</v>
      </c>
      <c r="BE128">
        <v>0</v>
      </c>
      <c r="BF128">
        <v>0</v>
      </c>
      <c r="BG128" s="20">
        <v>1</v>
      </c>
      <c r="BH128" s="20">
        <v>0</v>
      </c>
      <c r="BI128" s="20">
        <v>55</v>
      </c>
      <c r="BJ128" s="20">
        <v>0</v>
      </c>
      <c r="BK128" s="20">
        <v>226</v>
      </c>
      <c r="BL128" s="20">
        <v>0</v>
      </c>
      <c r="BM128" s="20">
        <v>645</v>
      </c>
      <c r="BN128" s="20">
        <v>112</v>
      </c>
      <c r="BO128" s="20">
        <v>38</v>
      </c>
      <c r="BP128" s="20">
        <v>3809</v>
      </c>
      <c r="BQ128" s="20">
        <v>1483</v>
      </c>
      <c r="BR128" s="20">
        <v>0</v>
      </c>
      <c r="BS128" s="20">
        <v>73</v>
      </c>
      <c r="BT128" s="20">
        <v>652</v>
      </c>
      <c r="BU128" s="20">
        <v>595</v>
      </c>
      <c r="BV128" s="20">
        <v>2309</v>
      </c>
      <c r="BW128" s="20">
        <v>2</v>
      </c>
      <c r="BX128" s="20">
        <v>0</v>
      </c>
      <c r="BY128" s="20">
        <v>0</v>
      </c>
    </row>
    <row r="129" spans="1:77" x14ac:dyDescent="0.25">
      <c r="A129" s="20" t="s">
        <v>405</v>
      </c>
      <c r="B129" s="20" t="s">
        <v>599</v>
      </c>
      <c r="C129" s="20" t="s">
        <v>601</v>
      </c>
      <c r="D129" s="1">
        <v>44641</v>
      </c>
      <c r="E129">
        <v>135</v>
      </c>
      <c r="F129">
        <v>2</v>
      </c>
      <c r="G129">
        <v>2</v>
      </c>
      <c r="H129">
        <v>0</v>
      </c>
      <c r="I129">
        <v>0</v>
      </c>
      <c r="J129">
        <v>67</v>
      </c>
      <c r="K129">
        <v>4</v>
      </c>
      <c r="L129">
        <v>22</v>
      </c>
      <c r="M129">
        <v>1</v>
      </c>
      <c r="N129">
        <v>1</v>
      </c>
      <c r="O129">
        <v>1</v>
      </c>
      <c r="P129">
        <v>0</v>
      </c>
      <c r="Q129">
        <v>0</v>
      </c>
      <c r="R129">
        <v>472</v>
      </c>
      <c r="S129">
        <v>335</v>
      </c>
      <c r="T129">
        <v>24</v>
      </c>
      <c r="U129">
        <v>48</v>
      </c>
      <c r="V129">
        <v>1</v>
      </c>
      <c r="W129">
        <v>0</v>
      </c>
      <c r="X129">
        <v>0</v>
      </c>
      <c r="Y129">
        <v>0</v>
      </c>
      <c r="Z129">
        <v>0</v>
      </c>
      <c r="AA129">
        <v>0</v>
      </c>
      <c r="AB129">
        <v>1825</v>
      </c>
      <c r="AC129">
        <v>988</v>
      </c>
      <c r="AD129">
        <v>50</v>
      </c>
      <c r="AE129">
        <v>291</v>
      </c>
      <c r="AF129">
        <v>26</v>
      </c>
      <c r="AG129">
        <v>397</v>
      </c>
      <c r="AH129">
        <v>141</v>
      </c>
      <c r="AI129">
        <v>27</v>
      </c>
      <c r="AJ129">
        <v>73</v>
      </c>
      <c r="AK129">
        <v>11</v>
      </c>
      <c r="AL129">
        <v>42</v>
      </c>
      <c r="AM129">
        <v>34</v>
      </c>
      <c r="AN129">
        <v>2</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s="20">
        <v>2</v>
      </c>
      <c r="BH129" s="20">
        <v>0</v>
      </c>
      <c r="BI129" s="20">
        <v>102</v>
      </c>
      <c r="BJ129" s="20">
        <v>1</v>
      </c>
      <c r="BK129" s="20">
        <v>387</v>
      </c>
      <c r="BL129" s="20">
        <v>0</v>
      </c>
      <c r="BM129" s="20">
        <v>1408</v>
      </c>
      <c r="BN129" s="20">
        <v>264</v>
      </c>
      <c r="BO129" s="20">
        <v>39</v>
      </c>
      <c r="BP129" s="20">
        <v>7371</v>
      </c>
      <c r="BQ129" s="20">
        <v>2543</v>
      </c>
      <c r="BR129" s="20">
        <v>0</v>
      </c>
      <c r="BS129" s="20">
        <v>221</v>
      </c>
      <c r="BT129" s="20">
        <v>2001</v>
      </c>
      <c r="BU129" s="20">
        <v>269</v>
      </c>
      <c r="BV129" s="20">
        <v>4517</v>
      </c>
      <c r="BW129" s="20">
        <v>4</v>
      </c>
      <c r="BX129" s="20">
        <v>0</v>
      </c>
      <c r="BY129" s="20">
        <v>0</v>
      </c>
    </row>
    <row r="130" spans="1:77" x14ac:dyDescent="0.25">
      <c r="A130" s="20" t="s">
        <v>405</v>
      </c>
      <c r="B130" s="20" t="s">
        <v>468</v>
      </c>
      <c r="C130" s="20" t="s">
        <v>602</v>
      </c>
      <c r="D130" s="1">
        <v>44641</v>
      </c>
      <c r="E130">
        <v>8</v>
      </c>
      <c r="F130">
        <v>0</v>
      </c>
      <c r="G130">
        <v>0</v>
      </c>
      <c r="H130">
        <v>0</v>
      </c>
      <c r="I130">
        <v>0</v>
      </c>
      <c r="J130">
        <v>5</v>
      </c>
      <c r="K130">
        <v>0</v>
      </c>
      <c r="L130">
        <v>1</v>
      </c>
      <c r="M130">
        <v>1</v>
      </c>
      <c r="N130">
        <v>0</v>
      </c>
      <c r="O130">
        <v>0</v>
      </c>
      <c r="P130">
        <v>0</v>
      </c>
      <c r="Q130">
        <v>0</v>
      </c>
      <c r="R130">
        <v>52</v>
      </c>
      <c r="S130">
        <v>49</v>
      </c>
      <c r="T130">
        <v>0</v>
      </c>
      <c r="U130">
        <v>0</v>
      </c>
      <c r="V130">
        <v>0</v>
      </c>
      <c r="W130">
        <v>334</v>
      </c>
      <c r="X130">
        <v>204</v>
      </c>
      <c r="Y130">
        <v>4</v>
      </c>
      <c r="Z130">
        <v>22</v>
      </c>
      <c r="AA130">
        <v>17</v>
      </c>
      <c r="AB130">
        <v>205</v>
      </c>
      <c r="AC130">
        <v>128</v>
      </c>
      <c r="AD130">
        <v>2</v>
      </c>
      <c r="AE130">
        <v>8</v>
      </c>
      <c r="AF130">
        <v>41</v>
      </c>
      <c r="AG130">
        <v>55</v>
      </c>
      <c r="AH130">
        <v>38</v>
      </c>
      <c r="AI130">
        <v>2</v>
      </c>
      <c r="AJ130">
        <v>2</v>
      </c>
      <c r="AK130">
        <v>3</v>
      </c>
      <c r="AL130">
        <v>1</v>
      </c>
      <c r="AM130">
        <v>0</v>
      </c>
      <c r="AN130">
        <v>0</v>
      </c>
      <c r="AO130">
        <v>0</v>
      </c>
      <c r="AP130">
        <v>0</v>
      </c>
      <c r="AQ130">
        <v>0</v>
      </c>
      <c r="AR130">
        <v>0</v>
      </c>
      <c r="AS130">
        <v>0</v>
      </c>
      <c r="AT130">
        <v>0</v>
      </c>
      <c r="AU130">
        <v>0</v>
      </c>
      <c r="AV130">
        <v>0</v>
      </c>
      <c r="AW130">
        <v>0</v>
      </c>
      <c r="AX130">
        <v>0</v>
      </c>
      <c r="AY130">
        <v>0</v>
      </c>
      <c r="AZ130">
        <v>0</v>
      </c>
      <c r="BA130">
        <v>0</v>
      </c>
      <c r="BB130">
        <v>0</v>
      </c>
      <c r="BC130">
        <v>0</v>
      </c>
      <c r="BD130">
        <v>0</v>
      </c>
      <c r="BE130">
        <v>0</v>
      </c>
      <c r="BF130">
        <v>0</v>
      </c>
      <c r="BG130" s="20">
        <v>0</v>
      </c>
      <c r="BH130" s="20">
        <v>0</v>
      </c>
      <c r="BI130" s="20">
        <v>6</v>
      </c>
      <c r="BJ130" s="20">
        <v>0</v>
      </c>
      <c r="BK130" s="20">
        <v>51</v>
      </c>
      <c r="BL130" s="20">
        <v>278</v>
      </c>
      <c r="BM130" s="20">
        <v>152</v>
      </c>
      <c r="BN130" s="20">
        <v>48</v>
      </c>
      <c r="BO130" s="20">
        <v>0</v>
      </c>
      <c r="BP130" s="20">
        <v>2207</v>
      </c>
      <c r="BQ130" s="20">
        <v>792</v>
      </c>
      <c r="BR130" s="20">
        <v>0</v>
      </c>
      <c r="BS130" s="20">
        <v>7</v>
      </c>
      <c r="BT130" s="20">
        <v>93</v>
      </c>
      <c r="BU130" s="20">
        <v>678</v>
      </c>
      <c r="BV130" s="20">
        <v>1329</v>
      </c>
      <c r="BW130" s="20">
        <v>0</v>
      </c>
      <c r="BX130" s="20">
        <v>0</v>
      </c>
      <c r="BY130" s="20">
        <v>1</v>
      </c>
    </row>
    <row r="131" spans="1:77" x14ac:dyDescent="0.25">
      <c r="A131" s="20" t="s">
        <v>405</v>
      </c>
      <c r="B131" s="20" t="s">
        <v>599</v>
      </c>
      <c r="C131" s="20" t="s">
        <v>603</v>
      </c>
      <c r="D131" s="1">
        <v>44641</v>
      </c>
      <c r="E131">
        <v>61</v>
      </c>
      <c r="F131">
        <v>1</v>
      </c>
      <c r="G131">
        <v>1</v>
      </c>
      <c r="H131">
        <v>0</v>
      </c>
      <c r="I131">
        <v>0</v>
      </c>
      <c r="J131">
        <v>38</v>
      </c>
      <c r="K131">
        <v>4</v>
      </c>
      <c r="L131">
        <v>8</v>
      </c>
      <c r="M131">
        <v>0</v>
      </c>
      <c r="N131">
        <v>0</v>
      </c>
      <c r="O131">
        <v>0</v>
      </c>
      <c r="P131">
        <v>0</v>
      </c>
      <c r="Q131">
        <v>0</v>
      </c>
      <c r="R131">
        <v>134</v>
      </c>
      <c r="S131">
        <v>98</v>
      </c>
      <c r="T131">
        <v>15</v>
      </c>
      <c r="U131">
        <v>10</v>
      </c>
      <c r="V131">
        <v>0</v>
      </c>
      <c r="W131">
        <v>0</v>
      </c>
      <c r="X131">
        <v>0</v>
      </c>
      <c r="Y131">
        <v>0</v>
      </c>
      <c r="Z131">
        <v>0</v>
      </c>
      <c r="AA131">
        <v>0</v>
      </c>
      <c r="AB131">
        <v>861</v>
      </c>
      <c r="AC131">
        <v>488</v>
      </c>
      <c r="AD131">
        <v>17</v>
      </c>
      <c r="AE131">
        <v>121</v>
      </c>
      <c r="AF131">
        <v>49</v>
      </c>
      <c r="AG131">
        <v>233</v>
      </c>
      <c r="AH131">
        <v>96</v>
      </c>
      <c r="AI131">
        <v>4</v>
      </c>
      <c r="AJ131">
        <v>52</v>
      </c>
      <c r="AK131">
        <v>5</v>
      </c>
      <c r="AL131">
        <v>16</v>
      </c>
      <c r="AM131">
        <v>10</v>
      </c>
      <c r="AN131">
        <v>1</v>
      </c>
      <c r="AO131">
        <v>0</v>
      </c>
      <c r="AP131">
        <v>1</v>
      </c>
      <c r="AQ131">
        <v>0</v>
      </c>
      <c r="AR131">
        <v>0</v>
      </c>
      <c r="AS131">
        <v>0</v>
      </c>
      <c r="AT131">
        <v>0</v>
      </c>
      <c r="AU131">
        <v>0</v>
      </c>
      <c r="AV131">
        <v>0</v>
      </c>
      <c r="AW131">
        <v>0</v>
      </c>
      <c r="AX131">
        <v>0</v>
      </c>
      <c r="AY131">
        <v>0</v>
      </c>
      <c r="AZ131">
        <v>0</v>
      </c>
      <c r="BA131">
        <v>0</v>
      </c>
      <c r="BB131">
        <v>0</v>
      </c>
      <c r="BC131">
        <v>0</v>
      </c>
      <c r="BD131">
        <v>0</v>
      </c>
      <c r="BE131">
        <v>0</v>
      </c>
      <c r="BF131">
        <v>0</v>
      </c>
      <c r="BG131" s="20">
        <v>1</v>
      </c>
      <c r="BH131" s="20">
        <v>0</v>
      </c>
      <c r="BI131" s="20">
        <v>49</v>
      </c>
      <c r="BJ131" s="20">
        <v>0</v>
      </c>
      <c r="BK131" s="20">
        <v>104</v>
      </c>
      <c r="BL131" s="20">
        <v>0</v>
      </c>
      <c r="BM131" s="20">
        <v>650</v>
      </c>
      <c r="BN131" s="20">
        <v>155</v>
      </c>
      <c r="BO131" s="20">
        <v>13</v>
      </c>
      <c r="BP131" s="20">
        <v>4649</v>
      </c>
      <c r="BQ131" s="20">
        <v>1658</v>
      </c>
      <c r="BR131" s="20">
        <v>0</v>
      </c>
      <c r="BS131" s="20">
        <v>100</v>
      </c>
      <c r="BT131" s="20">
        <v>1236</v>
      </c>
      <c r="BU131" s="20">
        <v>354</v>
      </c>
      <c r="BV131" s="20">
        <v>2761</v>
      </c>
      <c r="BW131" s="20">
        <v>3</v>
      </c>
      <c r="BX131" s="20">
        <v>0</v>
      </c>
      <c r="BY131" s="20">
        <v>0</v>
      </c>
    </row>
    <row r="132" spans="1:77" x14ac:dyDescent="0.25">
      <c r="A132" s="20" t="s">
        <v>405</v>
      </c>
      <c r="B132" s="20" t="s">
        <v>459</v>
      </c>
      <c r="C132" s="20" t="s">
        <v>460</v>
      </c>
      <c r="D132" s="1">
        <v>44641</v>
      </c>
      <c r="E132">
        <v>32</v>
      </c>
      <c r="F132">
        <v>1</v>
      </c>
      <c r="G132">
        <v>1</v>
      </c>
      <c r="H132">
        <v>0</v>
      </c>
      <c r="I132">
        <v>0</v>
      </c>
      <c r="J132">
        <v>19</v>
      </c>
      <c r="K132">
        <v>0</v>
      </c>
      <c r="L132">
        <v>5</v>
      </c>
      <c r="M132">
        <v>1</v>
      </c>
      <c r="N132">
        <v>1</v>
      </c>
      <c r="O132">
        <v>1</v>
      </c>
      <c r="P132">
        <v>0</v>
      </c>
      <c r="Q132">
        <v>0</v>
      </c>
      <c r="R132">
        <v>127</v>
      </c>
      <c r="S132">
        <v>92</v>
      </c>
      <c r="T132">
        <v>10</v>
      </c>
      <c r="U132">
        <v>4</v>
      </c>
      <c r="V132">
        <v>0</v>
      </c>
      <c r="W132">
        <v>442</v>
      </c>
      <c r="X132">
        <v>271</v>
      </c>
      <c r="Y132">
        <v>14</v>
      </c>
      <c r="Z132">
        <v>32</v>
      </c>
      <c r="AA132">
        <v>9</v>
      </c>
      <c r="AB132">
        <v>155</v>
      </c>
      <c r="AC132">
        <v>87</v>
      </c>
      <c r="AD132">
        <v>4</v>
      </c>
      <c r="AE132">
        <v>18</v>
      </c>
      <c r="AF132">
        <v>9</v>
      </c>
      <c r="AG132">
        <v>33</v>
      </c>
      <c r="AH132">
        <v>12</v>
      </c>
      <c r="AI132">
        <v>1</v>
      </c>
      <c r="AJ132">
        <v>3</v>
      </c>
      <c r="AK132">
        <v>3</v>
      </c>
      <c r="AL132">
        <v>42</v>
      </c>
      <c r="AM132">
        <v>35</v>
      </c>
      <c r="AN132">
        <v>0</v>
      </c>
      <c r="AO132">
        <v>3</v>
      </c>
      <c r="AP132">
        <v>0</v>
      </c>
      <c r="AQ132">
        <v>0</v>
      </c>
      <c r="AR132">
        <v>0</v>
      </c>
      <c r="AS132">
        <v>0</v>
      </c>
      <c r="AT132">
        <v>0</v>
      </c>
      <c r="AU132">
        <v>0</v>
      </c>
      <c r="AV132">
        <v>0</v>
      </c>
      <c r="AW132">
        <v>0</v>
      </c>
      <c r="AX132">
        <v>0</v>
      </c>
      <c r="AY132">
        <v>0</v>
      </c>
      <c r="AZ132">
        <v>0</v>
      </c>
      <c r="BA132">
        <v>0</v>
      </c>
      <c r="BB132">
        <v>0</v>
      </c>
      <c r="BC132">
        <v>0</v>
      </c>
      <c r="BD132">
        <v>0</v>
      </c>
      <c r="BE132">
        <v>0</v>
      </c>
      <c r="BF132">
        <v>0</v>
      </c>
      <c r="BG132" s="20">
        <v>1</v>
      </c>
      <c r="BH132" s="20">
        <v>0</v>
      </c>
      <c r="BI132" s="20">
        <v>25</v>
      </c>
      <c r="BJ132" s="20">
        <v>1</v>
      </c>
      <c r="BK132" s="20">
        <v>110</v>
      </c>
      <c r="BL132" s="20">
        <v>370</v>
      </c>
      <c r="BM132" s="20">
        <v>123</v>
      </c>
      <c r="BN132" s="20">
        <v>23</v>
      </c>
      <c r="BO132" s="20">
        <v>37</v>
      </c>
      <c r="BP132" s="20">
        <v>1193</v>
      </c>
      <c r="BQ132" s="20">
        <v>339</v>
      </c>
      <c r="BR132" s="20">
        <v>0</v>
      </c>
      <c r="BS132" s="20">
        <v>13</v>
      </c>
      <c r="BT132" s="20">
        <v>145</v>
      </c>
      <c r="BU132" s="20">
        <v>273</v>
      </c>
      <c r="BV132" s="20">
        <v>699</v>
      </c>
      <c r="BW132" s="20">
        <v>0</v>
      </c>
      <c r="BX132" s="20">
        <v>0</v>
      </c>
      <c r="BY132" s="20">
        <v>1</v>
      </c>
    </row>
    <row r="133" spans="1:77" x14ac:dyDescent="0.25">
      <c r="A133" s="20" t="s">
        <v>405</v>
      </c>
      <c r="B133" s="20" t="s">
        <v>459</v>
      </c>
      <c r="C133" s="20" t="s">
        <v>605</v>
      </c>
      <c r="D133" s="1">
        <v>44641</v>
      </c>
      <c r="E133">
        <v>32</v>
      </c>
      <c r="F133">
        <v>0</v>
      </c>
      <c r="G133">
        <v>0</v>
      </c>
      <c r="H133">
        <v>0</v>
      </c>
      <c r="I133">
        <v>0</v>
      </c>
      <c r="J133">
        <v>18</v>
      </c>
      <c r="K133">
        <v>1</v>
      </c>
      <c r="L133">
        <v>2</v>
      </c>
      <c r="M133">
        <v>0</v>
      </c>
      <c r="N133">
        <v>4</v>
      </c>
      <c r="O133">
        <v>4</v>
      </c>
      <c r="P133">
        <v>0</v>
      </c>
      <c r="Q133">
        <v>0</v>
      </c>
      <c r="R133">
        <v>77</v>
      </c>
      <c r="S133">
        <v>63</v>
      </c>
      <c r="T133">
        <v>0</v>
      </c>
      <c r="U133">
        <v>0</v>
      </c>
      <c r="V133">
        <v>1</v>
      </c>
      <c r="W133">
        <v>944</v>
      </c>
      <c r="X133">
        <v>553</v>
      </c>
      <c r="Y133">
        <v>7</v>
      </c>
      <c r="Z133">
        <v>45</v>
      </c>
      <c r="AA133">
        <v>10</v>
      </c>
      <c r="AB133">
        <v>309</v>
      </c>
      <c r="AC133">
        <v>196</v>
      </c>
      <c r="AD133">
        <v>1</v>
      </c>
      <c r="AE133">
        <v>22</v>
      </c>
      <c r="AF133">
        <v>6</v>
      </c>
      <c r="AG133">
        <v>116</v>
      </c>
      <c r="AH133">
        <v>47</v>
      </c>
      <c r="AI133">
        <v>1</v>
      </c>
      <c r="AJ133">
        <v>7</v>
      </c>
      <c r="AK133">
        <v>2</v>
      </c>
      <c r="AL133">
        <v>8</v>
      </c>
      <c r="AM133">
        <v>4</v>
      </c>
      <c r="AN133">
        <v>0</v>
      </c>
      <c r="AO133">
        <v>0</v>
      </c>
      <c r="AP133">
        <v>0</v>
      </c>
      <c r="AQ133">
        <v>0</v>
      </c>
      <c r="AR133">
        <v>0</v>
      </c>
      <c r="AS133">
        <v>0</v>
      </c>
      <c r="AT133">
        <v>0</v>
      </c>
      <c r="AU133">
        <v>0</v>
      </c>
      <c r="AV133">
        <v>0</v>
      </c>
      <c r="AW133">
        <v>0</v>
      </c>
      <c r="AX133">
        <v>0</v>
      </c>
      <c r="AY133">
        <v>0</v>
      </c>
      <c r="AZ133">
        <v>0</v>
      </c>
      <c r="BA133">
        <v>0</v>
      </c>
      <c r="BB133">
        <v>0</v>
      </c>
      <c r="BC133">
        <v>0</v>
      </c>
      <c r="BD133">
        <v>0</v>
      </c>
      <c r="BE133">
        <v>0</v>
      </c>
      <c r="BF133">
        <v>0</v>
      </c>
      <c r="BG133" s="20">
        <v>0</v>
      </c>
      <c r="BH133" s="20">
        <v>0</v>
      </c>
      <c r="BI133" s="20">
        <v>28</v>
      </c>
      <c r="BJ133" s="20">
        <v>4</v>
      </c>
      <c r="BK133" s="20">
        <v>74</v>
      </c>
      <c r="BL133" s="20">
        <v>855</v>
      </c>
      <c r="BM133" s="20">
        <v>278</v>
      </c>
      <c r="BN133" s="20">
        <v>100</v>
      </c>
      <c r="BO133" s="20">
        <v>8</v>
      </c>
      <c r="BP133" s="20">
        <v>3054</v>
      </c>
      <c r="BQ133" s="20">
        <v>920</v>
      </c>
      <c r="BR133" s="20">
        <v>0</v>
      </c>
      <c r="BS133" s="20">
        <v>16</v>
      </c>
      <c r="BT133" s="20">
        <v>393</v>
      </c>
      <c r="BU133" s="20">
        <v>496</v>
      </c>
      <c r="BV133" s="20">
        <v>1996</v>
      </c>
      <c r="BW133" s="20">
        <v>0</v>
      </c>
      <c r="BX133" s="20">
        <v>0</v>
      </c>
      <c r="BY133" s="20">
        <v>0</v>
      </c>
    </row>
    <row r="134" spans="1:77" x14ac:dyDescent="0.25">
      <c r="A134" s="20" t="s">
        <v>405</v>
      </c>
      <c r="B134" s="20" t="s">
        <v>461</v>
      </c>
      <c r="C134" s="20" t="s">
        <v>462</v>
      </c>
      <c r="D134" s="1">
        <v>44641</v>
      </c>
      <c r="E134">
        <v>169</v>
      </c>
      <c r="F134">
        <v>1</v>
      </c>
      <c r="G134">
        <v>0</v>
      </c>
      <c r="H134">
        <v>0</v>
      </c>
      <c r="I134">
        <v>0</v>
      </c>
      <c r="J134">
        <v>108</v>
      </c>
      <c r="K134">
        <v>5</v>
      </c>
      <c r="L134">
        <v>18</v>
      </c>
      <c r="M134">
        <v>5</v>
      </c>
      <c r="N134">
        <v>2</v>
      </c>
      <c r="O134">
        <v>1</v>
      </c>
      <c r="P134">
        <v>1</v>
      </c>
      <c r="Q134">
        <v>0</v>
      </c>
      <c r="R134">
        <v>257</v>
      </c>
      <c r="S134">
        <v>176</v>
      </c>
      <c r="T134">
        <v>9</v>
      </c>
      <c r="U134">
        <v>4</v>
      </c>
      <c r="V134">
        <v>22</v>
      </c>
      <c r="W134">
        <v>0</v>
      </c>
      <c r="X134">
        <v>0</v>
      </c>
      <c r="Y134">
        <v>0</v>
      </c>
      <c r="Z134">
        <v>0</v>
      </c>
      <c r="AA134">
        <v>0</v>
      </c>
      <c r="AB134">
        <v>2070</v>
      </c>
      <c r="AC134">
        <v>1102</v>
      </c>
      <c r="AD134">
        <v>39</v>
      </c>
      <c r="AE134">
        <v>110</v>
      </c>
      <c r="AF134">
        <v>319</v>
      </c>
      <c r="AG134">
        <v>621</v>
      </c>
      <c r="AH134">
        <v>310</v>
      </c>
      <c r="AI134">
        <v>3</v>
      </c>
      <c r="AJ134">
        <v>55</v>
      </c>
      <c r="AK134">
        <v>63</v>
      </c>
      <c r="AL134">
        <v>29</v>
      </c>
      <c r="AM134">
        <v>21</v>
      </c>
      <c r="AN134">
        <v>1</v>
      </c>
      <c r="AO134">
        <v>2</v>
      </c>
      <c r="AP134">
        <v>1</v>
      </c>
      <c r="AQ134">
        <v>0</v>
      </c>
      <c r="AR134">
        <v>0</v>
      </c>
      <c r="AS134">
        <v>0</v>
      </c>
      <c r="AT134">
        <v>0</v>
      </c>
      <c r="AU134">
        <v>0</v>
      </c>
      <c r="AV134">
        <v>0</v>
      </c>
      <c r="AW134">
        <v>0</v>
      </c>
      <c r="AX134">
        <v>0</v>
      </c>
      <c r="AY134">
        <v>0</v>
      </c>
      <c r="AZ134">
        <v>0</v>
      </c>
      <c r="BA134">
        <v>0</v>
      </c>
      <c r="BB134">
        <v>0</v>
      </c>
      <c r="BC134">
        <v>0</v>
      </c>
      <c r="BD134">
        <v>0</v>
      </c>
      <c r="BE134">
        <v>0</v>
      </c>
      <c r="BF134">
        <v>0</v>
      </c>
      <c r="BG134" s="20">
        <v>1</v>
      </c>
      <c r="BH134" s="20">
        <v>0</v>
      </c>
      <c r="BI134" s="20">
        <v>138</v>
      </c>
      <c r="BJ134" s="20">
        <v>1</v>
      </c>
      <c r="BK134" s="20">
        <v>212</v>
      </c>
      <c r="BL134" s="20">
        <v>0</v>
      </c>
      <c r="BM134" s="20">
        <v>1503</v>
      </c>
      <c r="BN134" s="20">
        <v>465</v>
      </c>
      <c r="BO134" s="20">
        <v>25</v>
      </c>
      <c r="BP134" s="20">
        <v>16032</v>
      </c>
      <c r="BQ134" s="20">
        <v>6200</v>
      </c>
      <c r="BR134" s="20">
        <v>0</v>
      </c>
      <c r="BS134" s="20">
        <v>84</v>
      </c>
      <c r="BT134" s="20">
        <v>457</v>
      </c>
      <c r="BU134" s="20">
        <v>4516</v>
      </c>
      <c r="BV134" s="20">
        <v>10208</v>
      </c>
      <c r="BW134" s="20">
        <v>5</v>
      </c>
      <c r="BX134" s="20">
        <v>0</v>
      </c>
      <c r="BY134" s="20">
        <v>0</v>
      </c>
    </row>
    <row r="135" spans="1:77" x14ac:dyDescent="0.25">
      <c r="A135" s="20" t="s">
        <v>405</v>
      </c>
      <c r="B135" s="20" t="s">
        <v>461</v>
      </c>
      <c r="C135" s="20" t="s">
        <v>462</v>
      </c>
      <c r="D135" s="1">
        <v>44641</v>
      </c>
      <c r="AB135">
        <v>1</v>
      </c>
      <c r="AF135">
        <v>1</v>
      </c>
      <c r="BG135" s="20"/>
      <c r="BH135" s="20"/>
      <c r="BI135" s="20"/>
      <c r="BJ135" s="20"/>
      <c r="BK135" s="20"/>
      <c r="BL135" s="20"/>
      <c r="BM135" s="20"/>
      <c r="BN135" s="20"/>
      <c r="BO135" s="20"/>
      <c r="BP135" s="20">
        <v>1</v>
      </c>
      <c r="BQ135" s="20"/>
      <c r="BR135" s="20"/>
      <c r="BS135" s="20"/>
      <c r="BT135" s="20"/>
      <c r="BU135" s="20"/>
      <c r="BV135" s="20"/>
      <c r="BW135" s="20"/>
      <c r="BX135" s="20"/>
      <c r="BY135" s="20"/>
    </row>
    <row r="136" spans="1:77" x14ac:dyDescent="0.25">
      <c r="A136" s="20" t="s">
        <v>405</v>
      </c>
      <c r="B136" s="20" t="s">
        <v>458</v>
      </c>
      <c r="C136" s="20" t="s">
        <v>606</v>
      </c>
      <c r="D136" s="1">
        <v>44641</v>
      </c>
      <c r="E136">
        <v>84</v>
      </c>
      <c r="F136">
        <v>3</v>
      </c>
      <c r="G136">
        <v>3</v>
      </c>
      <c r="H136">
        <v>0</v>
      </c>
      <c r="I136">
        <v>0</v>
      </c>
      <c r="J136">
        <v>58</v>
      </c>
      <c r="K136">
        <v>3</v>
      </c>
      <c r="L136">
        <v>4</v>
      </c>
      <c r="M136">
        <v>2</v>
      </c>
      <c r="N136">
        <v>0</v>
      </c>
      <c r="O136">
        <v>0</v>
      </c>
      <c r="P136">
        <v>0</v>
      </c>
      <c r="Q136">
        <v>0</v>
      </c>
      <c r="R136">
        <v>319</v>
      </c>
      <c r="S136">
        <v>219</v>
      </c>
      <c r="T136">
        <v>6</v>
      </c>
      <c r="U136">
        <v>28</v>
      </c>
      <c r="V136">
        <v>31</v>
      </c>
      <c r="W136">
        <v>1040</v>
      </c>
      <c r="X136">
        <v>514</v>
      </c>
      <c r="Y136">
        <v>24</v>
      </c>
      <c r="Z136">
        <v>116</v>
      </c>
      <c r="AA136">
        <v>111</v>
      </c>
      <c r="AB136">
        <v>853</v>
      </c>
      <c r="AC136">
        <v>371</v>
      </c>
      <c r="AD136">
        <v>3</v>
      </c>
      <c r="AE136">
        <v>22</v>
      </c>
      <c r="AF136">
        <v>269</v>
      </c>
      <c r="AG136">
        <v>157</v>
      </c>
      <c r="AH136">
        <v>58</v>
      </c>
      <c r="AI136">
        <v>1</v>
      </c>
      <c r="AJ136">
        <v>32</v>
      </c>
      <c r="AK136">
        <v>17</v>
      </c>
      <c r="AL136">
        <v>49</v>
      </c>
      <c r="AM136">
        <v>33</v>
      </c>
      <c r="AN136">
        <v>2</v>
      </c>
      <c r="AO136">
        <v>1</v>
      </c>
      <c r="AP136">
        <v>1</v>
      </c>
      <c r="AQ136">
        <v>0</v>
      </c>
      <c r="AR136">
        <v>0</v>
      </c>
      <c r="AS136">
        <v>0</v>
      </c>
      <c r="AT136">
        <v>0</v>
      </c>
      <c r="AU136">
        <v>0</v>
      </c>
      <c r="AV136">
        <v>0</v>
      </c>
      <c r="AW136">
        <v>0</v>
      </c>
      <c r="AX136">
        <v>0</v>
      </c>
      <c r="AY136">
        <v>0</v>
      </c>
      <c r="AZ136">
        <v>0</v>
      </c>
      <c r="BA136">
        <v>0</v>
      </c>
      <c r="BB136">
        <v>0</v>
      </c>
      <c r="BC136">
        <v>0</v>
      </c>
      <c r="BD136">
        <v>0</v>
      </c>
      <c r="BE136">
        <v>0</v>
      </c>
      <c r="BF136">
        <v>0</v>
      </c>
      <c r="BG136" s="20">
        <v>3</v>
      </c>
      <c r="BH136" s="20">
        <v>0</v>
      </c>
      <c r="BI136" s="20">
        <v>70</v>
      </c>
      <c r="BJ136" s="20">
        <v>0</v>
      </c>
      <c r="BK136" s="20">
        <v>249</v>
      </c>
      <c r="BL136" s="20">
        <v>757</v>
      </c>
      <c r="BM136" s="20">
        <v>534</v>
      </c>
      <c r="BN136" s="20">
        <v>100</v>
      </c>
      <c r="BO136" s="20">
        <v>42</v>
      </c>
      <c r="BP136" s="20">
        <v>4602</v>
      </c>
      <c r="BQ136" s="20">
        <v>1257</v>
      </c>
      <c r="BR136" s="20">
        <v>0</v>
      </c>
      <c r="BS136" s="20">
        <v>13</v>
      </c>
      <c r="BT136" s="20">
        <v>131</v>
      </c>
      <c r="BU136" s="20">
        <v>1954</v>
      </c>
      <c r="BV136" s="20">
        <v>2287</v>
      </c>
      <c r="BW136" s="20">
        <v>0</v>
      </c>
      <c r="BX136" s="20">
        <v>0</v>
      </c>
      <c r="BY136" s="20">
        <v>3</v>
      </c>
    </row>
    <row r="137" spans="1:77" x14ac:dyDescent="0.25">
      <c r="A137" s="20" t="s">
        <v>405</v>
      </c>
      <c r="B137" s="20" t="s">
        <v>604</v>
      </c>
      <c r="C137" s="20" t="s">
        <v>607</v>
      </c>
      <c r="D137" s="1">
        <v>44641</v>
      </c>
      <c r="E137">
        <v>94</v>
      </c>
      <c r="F137">
        <v>0</v>
      </c>
      <c r="G137">
        <v>0</v>
      </c>
      <c r="H137">
        <v>1</v>
      </c>
      <c r="I137">
        <v>1</v>
      </c>
      <c r="J137">
        <v>65</v>
      </c>
      <c r="K137">
        <v>4</v>
      </c>
      <c r="L137">
        <v>2</v>
      </c>
      <c r="M137">
        <v>1</v>
      </c>
      <c r="N137">
        <v>14</v>
      </c>
      <c r="O137">
        <v>13</v>
      </c>
      <c r="P137">
        <v>0</v>
      </c>
      <c r="Q137">
        <v>0</v>
      </c>
      <c r="R137">
        <v>328</v>
      </c>
      <c r="S137">
        <v>248</v>
      </c>
      <c r="T137">
        <v>18</v>
      </c>
      <c r="U137">
        <v>3</v>
      </c>
      <c r="V137">
        <v>3</v>
      </c>
      <c r="W137">
        <v>1152</v>
      </c>
      <c r="X137">
        <v>642</v>
      </c>
      <c r="Y137">
        <v>55</v>
      </c>
      <c r="Z137">
        <v>115</v>
      </c>
      <c r="AA137">
        <v>16</v>
      </c>
      <c r="AB137">
        <v>602</v>
      </c>
      <c r="AC137">
        <v>341</v>
      </c>
      <c r="AD137">
        <v>13</v>
      </c>
      <c r="AE137">
        <v>81</v>
      </c>
      <c r="AF137">
        <v>14</v>
      </c>
      <c r="AG137">
        <v>170</v>
      </c>
      <c r="AH137">
        <v>86</v>
      </c>
      <c r="AI137">
        <v>8</v>
      </c>
      <c r="AJ137">
        <v>21</v>
      </c>
      <c r="AK137">
        <v>2</v>
      </c>
      <c r="AL137">
        <v>72</v>
      </c>
      <c r="AM137">
        <v>59</v>
      </c>
      <c r="AN137">
        <v>6</v>
      </c>
      <c r="AO137">
        <v>0</v>
      </c>
      <c r="AP137">
        <v>0</v>
      </c>
      <c r="AQ137">
        <v>0</v>
      </c>
      <c r="AR137">
        <v>0</v>
      </c>
      <c r="AS137">
        <v>0</v>
      </c>
      <c r="AT137">
        <v>0</v>
      </c>
      <c r="AU137">
        <v>0</v>
      </c>
      <c r="AV137">
        <v>0</v>
      </c>
      <c r="AW137">
        <v>0</v>
      </c>
      <c r="AX137">
        <v>0</v>
      </c>
      <c r="AY137">
        <v>0</v>
      </c>
      <c r="AZ137">
        <v>0</v>
      </c>
      <c r="BA137">
        <v>0</v>
      </c>
      <c r="BB137">
        <v>1</v>
      </c>
      <c r="BC137">
        <v>1</v>
      </c>
      <c r="BD137">
        <v>3</v>
      </c>
      <c r="BE137">
        <v>0</v>
      </c>
      <c r="BF137">
        <v>0</v>
      </c>
      <c r="BG137" s="20">
        <v>0</v>
      </c>
      <c r="BH137" s="20">
        <v>1</v>
      </c>
      <c r="BI137" s="20">
        <v>86</v>
      </c>
      <c r="BJ137" s="20">
        <v>14</v>
      </c>
      <c r="BK137" s="20">
        <v>299</v>
      </c>
      <c r="BL137" s="20">
        <v>917</v>
      </c>
      <c r="BM137" s="20">
        <v>470</v>
      </c>
      <c r="BN137" s="20">
        <v>128</v>
      </c>
      <c r="BO137" s="20">
        <v>65</v>
      </c>
      <c r="BP137" s="20">
        <v>3547</v>
      </c>
      <c r="BQ137" s="20">
        <v>1126</v>
      </c>
      <c r="BR137" s="20">
        <v>3</v>
      </c>
      <c r="BS137" s="20">
        <v>81</v>
      </c>
      <c r="BT137" s="20">
        <v>379</v>
      </c>
      <c r="BU137" s="20">
        <v>701</v>
      </c>
      <c r="BV137" s="20">
        <v>2187</v>
      </c>
      <c r="BW137" s="20">
        <v>0</v>
      </c>
      <c r="BX137" s="20">
        <v>0</v>
      </c>
      <c r="BY137" s="20">
        <v>3</v>
      </c>
    </row>
    <row r="138" spans="1:77" x14ac:dyDescent="0.25">
      <c r="A138" s="20" t="s">
        <v>405</v>
      </c>
      <c r="B138" s="20" t="s">
        <v>465</v>
      </c>
      <c r="C138" s="20" t="s">
        <v>608</v>
      </c>
      <c r="D138" s="1">
        <v>44641</v>
      </c>
      <c r="E138">
        <v>161</v>
      </c>
      <c r="F138">
        <v>2</v>
      </c>
      <c r="G138">
        <v>2</v>
      </c>
      <c r="H138">
        <v>0</v>
      </c>
      <c r="I138">
        <v>0</v>
      </c>
      <c r="J138">
        <v>109</v>
      </c>
      <c r="K138">
        <v>17</v>
      </c>
      <c r="L138">
        <v>7</v>
      </c>
      <c r="M138">
        <v>1</v>
      </c>
      <c r="N138">
        <v>10</v>
      </c>
      <c r="O138">
        <v>7</v>
      </c>
      <c r="P138">
        <v>2</v>
      </c>
      <c r="Q138">
        <v>0</v>
      </c>
      <c r="R138">
        <v>605</v>
      </c>
      <c r="S138">
        <v>493</v>
      </c>
      <c r="T138">
        <v>51</v>
      </c>
      <c r="U138">
        <v>4</v>
      </c>
      <c r="V138">
        <v>4</v>
      </c>
      <c r="W138">
        <v>2155</v>
      </c>
      <c r="X138">
        <v>1284</v>
      </c>
      <c r="Y138">
        <v>137</v>
      </c>
      <c r="Z138">
        <v>209</v>
      </c>
      <c r="AA138">
        <v>51</v>
      </c>
      <c r="AB138">
        <v>1548</v>
      </c>
      <c r="AC138">
        <v>860</v>
      </c>
      <c r="AD138">
        <v>82</v>
      </c>
      <c r="AE138">
        <v>262</v>
      </c>
      <c r="AF138">
        <v>49</v>
      </c>
      <c r="AG138">
        <v>322</v>
      </c>
      <c r="AH138">
        <v>151</v>
      </c>
      <c r="AI138">
        <v>15</v>
      </c>
      <c r="AJ138">
        <v>43</v>
      </c>
      <c r="AK138">
        <v>21</v>
      </c>
      <c r="AL138">
        <v>88</v>
      </c>
      <c r="AM138">
        <v>76</v>
      </c>
      <c r="AN138">
        <v>0</v>
      </c>
      <c r="AO138">
        <v>0</v>
      </c>
      <c r="AP138">
        <v>1</v>
      </c>
      <c r="AQ138">
        <v>0</v>
      </c>
      <c r="AR138">
        <v>0</v>
      </c>
      <c r="AS138">
        <v>0</v>
      </c>
      <c r="AT138">
        <v>0</v>
      </c>
      <c r="AU138">
        <v>0</v>
      </c>
      <c r="AV138">
        <v>0</v>
      </c>
      <c r="AW138">
        <v>0</v>
      </c>
      <c r="AX138">
        <v>0</v>
      </c>
      <c r="AY138">
        <v>0</v>
      </c>
      <c r="AZ138">
        <v>0</v>
      </c>
      <c r="BA138">
        <v>0</v>
      </c>
      <c r="BB138">
        <v>0</v>
      </c>
      <c r="BC138">
        <v>0</v>
      </c>
      <c r="BD138">
        <v>0</v>
      </c>
      <c r="BE138">
        <v>0</v>
      </c>
      <c r="BF138">
        <v>0</v>
      </c>
      <c r="BG138" s="20">
        <v>2</v>
      </c>
      <c r="BH138" s="20">
        <v>0</v>
      </c>
      <c r="BI138" s="20">
        <v>131</v>
      </c>
      <c r="BJ138" s="20">
        <v>8</v>
      </c>
      <c r="BK138" s="20">
        <v>537</v>
      </c>
      <c r="BL138" s="20">
        <v>1669</v>
      </c>
      <c r="BM138" s="20">
        <v>1119</v>
      </c>
      <c r="BN138" s="20">
        <v>225</v>
      </c>
      <c r="BO138" s="20">
        <v>86</v>
      </c>
      <c r="BP138" s="20">
        <v>8508</v>
      </c>
      <c r="BQ138" s="20">
        <v>3087</v>
      </c>
      <c r="BR138" s="20">
        <v>0</v>
      </c>
      <c r="BS138" s="20">
        <v>218</v>
      </c>
      <c r="BT138" s="20">
        <v>1979</v>
      </c>
      <c r="BU138" s="20">
        <v>874</v>
      </c>
      <c r="BV138" s="20">
        <v>5056</v>
      </c>
      <c r="BW138" s="20">
        <v>1</v>
      </c>
      <c r="BX138" s="20">
        <v>0</v>
      </c>
      <c r="BY138" s="20">
        <v>8</v>
      </c>
    </row>
    <row r="139" spans="1:77" x14ac:dyDescent="0.25">
      <c r="A139" s="20" t="s">
        <v>405</v>
      </c>
      <c r="B139" s="20" t="s">
        <v>463</v>
      </c>
      <c r="C139" s="20" t="s">
        <v>464</v>
      </c>
      <c r="D139" s="1">
        <v>44641</v>
      </c>
      <c r="E139">
        <v>163</v>
      </c>
      <c r="F139">
        <v>4</v>
      </c>
      <c r="G139">
        <v>2</v>
      </c>
      <c r="H139">
        <v>1</v>
      </c>
      <c r="I139">
        <v>1</v>
      </c>
      <c r="J139">
        <v>93</v>
      </c>
      <c r="K139">
        <v>6</v>
      </c>
      <c r="L139">
        <v>11</v>
      </c>
      <c r="M139">
        <v>1</v>
      </c>
      <c r="N139">
        <v>46</v>
      </c>
      <c r="O139">
        <v>36</v>
      </c>
      <c r="P139">
        <v>4</v>
      </c>
      <c r="Q139">
        <v>0</v>
      </c>
      <c r="R139">
        <v>539</v>
      </c>
      <c r="S139">
        <v>366</v>
      </c>
      <c r="T139">
        <v>39</v>
      </c>
      <c r="U139">
        <v>20</v>
      </c>
      <c r="V139">
        <v>11</v>
      </c>
      <c r="W139">
        <v>2272</v>
      </c>
      <c r="X139">
        <v>1199</v>
      </c>
      <c r="Y139">
        <v>78</v>
      </c>
      <c r="Z139">
        <v>215</v>
      </c>
      <c r="AA139">
        <v>92</v>
      </c>
      <c r="AB139">
        <v>1178</v>
      </c>
      <c r="AC139">
        <v>555</v>
      </c>
      <c r="AD139">
        <v>21</v>
      </c>
      <c r="AE139">
        <v>242</v>
      </c>
      <c r="AF139">
        <v>43</v>
      </c>
      <c r="AG139">
        <v>253</v>
      </c>
      <c r="AH139">
        <v>95</v>
      </c>
      <c r="AI139">
        <v>2</v>
      </c>
      <c r="AJ139">
        <v>29</v>
      </c>
      <c r="AK139">
        <v>27</v>
      </c>
      <c r="AL139">
        <v>106</v>
      </c>
      <c r="AM139">
        <v>78</v>
      </c>
      <c r="AN139">
        <v>7</v>
      </c>
      <c r="AO139">
        <v>1</v>
      </c>
      <c r="AP139">
        <v>1</v>
      </c>
      <c r="AQ139">
        <v>0</v>
      </c>
      <c r="AR139">
        <v>0</v>
      </c>
      <c r="AS139">
        <v>1</v>
      </c>
      <c r="AT139">
        <v>0</v>
      </c>
      <c r="AU139">
        <v>0</v>
      </c>
      <c r="AV139">
        <v>0</v>
      </c>
      <c r="AW139">
        <v>0</v>
      </c>
      <c r="AX139">
        <v>0</v>
      </c>
      <c r="AY139">
        <v>0</v>
      </c>
      <c r="AZ139">
        <v>0</v>
      </c>
      <c r="BA139">
        <v>0</v>
      </c>
      <c r="BB139">
        <v>0</v>
      </c>
      <c r="BC139">
        <v>0</v>
      </c>
      <c r="BD139">
        <v>0</v>
      </c>
      <c r="BE139">
        <v>0</v>
      </c>
      <c r="BF139">
        <v>0</v>
      </c>
      <c r="BG139" s="20">
        <v>2</v>
      </c>
      <c r="BH139" s="20">
        <v>1</v>
      </c>
      <c r="BI139" s="20">
        <v>139</v>
      </c>
      <c r="BJ139" s="20">
        <v>39</v>
      </c>
      <c r="BK139" s="20">
        <v>455</v>
      </c>
      <c r="BL139" s="20">
        <v>1801</v>
      </c>
      <c r="BM139" s="20">
        <v>825</v>
      </c>
      <c r="BN139" s="20">
        <v>173</v>
      </c>
      <c r="BO139" s="20">
        <v>93</v>
      </c>
      <c r="BP139" s="20">
        <v>7866</v>
      </c>
      <c r="BQ139" s="20">
        <v>2177</v>
      </c>
      <c r="BR139" s="20">
        <v>0</v>
      </c>
      <c r="BS139" s="20">
        <v>58</v>
      </c>
      <c r="BT139" s="20">
        <v>1012</v>
      </c>
      <c r="BU139" s="20">
        <v>1959</v>
      </c>
      <c r="BV139" s="20">
        <v>4375</v>
      </c>
      <c r="BW139" s="20">
        <v>0</v>
      </c>
      <c r="BX139" s="20">
        <v>0</v>
      </c>
      <c r="BY139" s="20">
        <v>8</v>
      </c>
    </row>
    <row r="140" spans="1:77" x14ac:dyDescent="0.25">
      <c r="A140" s="20" t="s">
        <v>405</v>
      </c>
      <c r="B140" s="20" t="s">
        <v>463</v>
      </c>
      <c r="C140" s="20" t="s">
        <v>464</v>
      </c>
      <c r="D140" s="1">
        <v>44641</v>
      </c>
      <c r="AB140">
        <v>1</v>
      </c>
      <c r="BG140" s="20"/>
      <c r="BH140" s="20"/>
      <c r="BI140" s="20"/>
      <c r="BJ140" s="20"/>
      <c r="BK140" s="20"/>
      <c r="BL140" s="20"/>
      <c r="BM140" s="20"/>
      <c r="BN140" s="20"/>
      <c r="BO140" s="20"/>
      <c r="BP140" s="20">
        <v>2</v>
      </c>
      <c r="BQ140" s="20"/>
      <c r="BR140" s="20"/>
      <c r="BS140" s="20"/>
      <c r="BT140" s="20"/>
      <c r="BU140" s="20"/>
      <c r="BV140" s="20">
        <v>2</v>
      </c>
      <c r="BW140" s="20"/>
      <c r="BX140" s="20"/>
      <c r="BY140" s="20"/>
    </row>
    <row r="141" spans="1:77" x14ac:dyDescent="0.25">
      <c r="A141" s="20" t="s">
        <v>405</v>
      </c>
      <c r="B141" s="20" t="s">
        <v>599</v>
      </c>
      <c r="C141" s="20" t="s">
        <v>609</v>
      </c>
      <c r="D141" s="1">
        <v>44641</v>
      </c>
      <c r="E141">
        <v>103</v>
      </c>
      <c r="F141">
        <v>1</v>
      </c>
      <c r="G141">
        <v>1</v>
      </c>
      <c r="H141">
        <v>0</v>
      </c>
      <c r="I141">
        <v>0</v>
      </c>
      <c r="J141">
        <v>59</v>
      </c>
      <c r="K141">
        <v>16</v>
      </c>
      <c r="L141">
        <v>6</v>
      </c>
      <c r="M141">
        <v>2</v>
      </c>
      <c r="N141">
        <v>1</v>
      </c>
      <c r="O141">
        <v>1</v>
      </c>
      <c r="P141">
        <v>0</v>
      </c>
      <c r="Q141">
        <v>0</v>
      </c>
      <c r="R141">
        <v>331</v>
      </c>
      <c r="S141">
        <v>224</v>
      </c>
      <c r="T141">
        <v>63</v>
      </c>
      <c r="U141">
        <v>1</v>
      </c>
      <c r="V141">
        <v>3</v>
      </c>
      <c r="W141">
        <v>0</v>
      </c>
      <c r="X141">
        <v>0</v>
      </c>
      <c r="Y141">
        <v>0</v>
      </c>
      <c r="Z141">
        <v>0</v>
      </c>
      <c r="AA141">
        <v>0</v>
      </c>
      <c r="AB141">
        <v>1552</v>
      </c>
      <c r="AC141">
        <v>841</v>
      </c>
      <c r="AD141">
        <v>263</v>
      </c>
      <c r="AE141">
        <v>77</v>
      </c>
      <c r="AF141">
        <v>37</v>
      </c>
      <c r="AG141">
        <v>435</v>
      </c>
      <c r="AH141">
        <v>175</v>
      </c>
      <c r="AI141">
        <v>57</v>
      </c>
      <c r="AJ141">
        <v>18</v>
      </c>
      <c r="AK141">
        <v>34</v>
      </c>
      <c r="AL141">
        <v>26</v>
      </c>
      <c r="AM141">
        <v>20</v>
      </c>
      <c r="AN141">
        <v>2</v>
      </c>
      <c r="AO141">
        <v>2</v>
      </c>
      <c r="AP141">
        <v>0</v>
      </c>
      <c r="AQ141">
        <v>0</v>
      </c>
      <c r="AR141">
        <v>0</v>
      </c>
      <c r="AS141">
        <v>0</v>
      </c>
      <c r="AT141">
        <v>0</v>
      </c>
      <c r="AU141">
        <v>0</v>
      </c>
      <c r="AV141">
        <v>0</v>
      </c>
      <c r="AW141">
        <v>0</v>
      </c>
      <c r="AX141">
        <v>0</v>
      </c>
      <c r="AY141">
        <v>0</v>
      </c>
      <c r="AZ141">
        <v>0</v>
      </c>
      <c r="BA141">
        <v>0</v>
      </c>
      <c r="BB141">
        <v>0</v>
      </c>
      <c r="BC141">
        <v>0</v>
      </c>
      <c r="BD141">
        <v>0</v>
      </c>
      <c r="BE141">
        <v>0</v>
      </c>
      <c r="BF141">
        <v>0</v>
      </c>
      <c r="BG141" s="20">
        <v>1</v>
      </c>
      <c r="BH141" s="20">
        <v>0</v>
      </c>
      <c r="BI141" s="20">
        <v>77</v>
      </c>
      <c r="BJ141" s="20">
        <v>1</v>
      </c>
      <c r="BK141" s="20">
        <v>257</v>
      </c>
      <c r="BL141" s="20">
        <v>0</v>
      </c>
      <c r="BM141" s="20">
        <v>1128</v>
      </c>
      <c r="BN141" s="20">
        <v>299</v>
      </c>
      <c r="BO141" s="20">
        <v>22</v>
      </c>
      <c r="BP141" s="20">
        <v>6365</v>
      </c>
      <c r="BQ141" s="20">
        <v>2133</v>
      </c>
      <c r="BR141" s="20">
        <v>0</v>
      </c>
      <c r="BS141" s="20">
        <v>553</v>
      </c>
      <c r="BT141" s="20">
        <v>668</v>
      </c>
      <c r="BU141" s="20">
        <v>1182</v>
      </c>
      <c r="BV141" s="20">
        <v>3637</v>
      </c>
      <c r="BW141" s="20">
        <v>1</v>
      </c>
      <c r="BX141" s="20">
        <v>0</v>
      </c>
      <c r="BY141" s="20">
        <v>0</v>
      </c>
    </row>
    <row r="142" spans="1:77" x14ac:dyDescent="0.25">
      <c r="A142" s="20" t="s">
        <v>405</v>
      </c>
      <c r="B142" s="20" t="s">
        <v>406</v>
      </c>
      <c r="C142" s="20" t="s">
        <v>408</v>
      </c>
      <c r="D142" s="1">
        <v>44641</v>
      </c>
      <c r="E142">
        <v>100</v>
      </c>
      <c r="F142">
        <v>1</v>
      </c>
      <c r="G142">
        <v>1</v>
      </c>
      <c r="H142">
        <v>0</v>
      </c>
      <c r="I142">
        <v>0</v>
      </c>
      <c r="J142">
        <v>58</v>
      </c>
      <c r="K142">
        <v>0</v>
      </c>
      <c r="L142">
        <v>11</v>
      </c>
      <c r="M142">
        <v>3</v>
      </c>
      <c r="N142">
        <v>2</v>
      </c>
      <c r="O142">
        <v>1</v>
      </c>
      <c r="P142">
        <v>0</v>
      </c>
      <c r="Q142">
        <v>0</v>
      </c>
      <c r="R142">
        <v>325</v>
      </c>
      <c r="S142">
        <v>234</v>
      </c>
      <c r="T142">
        <v>9</v>
      </c>
      <c r="U142">
        <v>30</v>
      </c>
      <c r="V142">
        <v>7</v>
      </c>
      <c r="W142">
        <v>1375</v>
      </c>
      <c r="X142">
        <v>638</v>
      </c>
      <c r="Y142">
        <v>9</v>
      </c>
      <c r="Z142">
        <v>244</v>
      </c>
      <c r="AA142">
        <v>91</v>
      </c>
      <c r="AB142">
        <v>935</v>
      </c>
      <c r="AC142">
        <v>339</v>
      </c>
      <c r="AD142">
        <v>2</v>
      </c>
      <c r="AE142">
        <v>152</v>
      </c>
      <c r="AF142">
        <v>220</v>
      </c>
      <c r="AG142">
        <v>130</v>
      </c>
      <c r="AH142">
        <v>42</v>
      </c>
      <c r="AI142">
        <v>2</v>
      </c>
      <c r="AJ142">
        <v>25</v>
      </c>
      <c r="AK142">
        <v>13</v>
      </c>
      <c r="AL142">
        <v>56</v>
      </c>
      <c r="AM142">
        <v>43</v>
      </c>
      <c r="AN142">
        <v>7</v>
      </c>
      <c r="AO142">
        <v>0</v>
      </c>
      <c r="AP142">
        <v>0</v>
      </c>
      <c r="AQ142">
        <v>0</v>
      </c>
      <c r="AR142">
        <v>0</v>
      </c>
      <c r="AS142">
        <v>0</v>
      </c>
      <c r="AT142">
        <v>0</v>
      </c>
      <c r="AU142">
        <v>0</v>
      </c>
      <c r="AV142">
        <v>0</v>
      </c>
      <c r="AW142">
        <v>0</v>
      </c>
      <c r="AX142">
        <v>0</v>
      </c>
      <c r="AY142">
        <v>0</v>
      </c>
      <c r="AZ142">
        <v>0</v>
      </c>
      <c r="BA142">
        <v>1</v>
      </c>
      <c r="BB142">
        <v>0</v>
      </c>
      <c r="BC142">
        <v>0</v>
      </c>
      <c r="BD142">
        <v>0</v>
      </c>
      <c r="BE142">
        <v>0</v>
      </c>
      <c r="BF142">
        <v>0</v>
      </c>
      <c r="BG142" s="20">
        <v>1</v>
      </c>
      <c r="BH142" s="20">
        <v>0</v>
      </c>
      <c r="BI142" s="20">
        <v>79</v>
      </c>
      <c r="BJ142" s="20">
        <v>1</v>
      </c>
      <c r="BK142" s="20">
        <v>276</v>
      </c>
      <c r="BL142" s="20">
        <v>976</v>
      </c>
      <c r="BM142" s="20">
        <v>547</v>
      </c>
      <c r="BN142" s="20">
        <v>79</v>
      </c>
      <c r="BO142" s="20">
        <v>47</v>
      </c>
      <c r="BP142" s="20">
        <v>4484</v>
      </c>
      <c r="BQ142" s="20">
        <v>1015</v>
      </c>
      <c r="BR142" s="20">
        <v>0</v>
      </c>
      <c r="BS142" s="20">
        <v>13</v>
      </c>
      <c r="BT142" s="20">
        <v>760</v>
      </c>
      <c r="BU142" s="20">
        <v>1397</v>
      </c>
      <c r="BV142" s="20">
        <v>2139</v>
      </c>
      <c r="BW142" s="20">
        <v>0</v>
      </c>
      <c r="BX142" s="20">
        <v>0</v>
      </c>
      <c r="BY142" s="20">
        <v>5</v>
      </c>
    </row>
    <row r="143" spans="1:77" x14ac:dyDescent="0.25">
      <c r="A143" s="20" t="s">
        <v>405</v>
      </c>
      <c r="B143" s="20" t="s">
        <v>459</v>
      </c>
      <c r="C143" s="20" t="s">
        <v>610</v>
      </c>
      <c r="D143" s="1">
        <v>44641</v>
      </c>
      <c r="E143">
        <v>68</v>
      </c>
      <c r="F143">
        <v>6</v>
      </c>
      <c r="G143">
        <v>5</v>
      </c>
      <c r="H143">
        <v>0</v>
      </c>
      <c r="I143">
        <v>0</v>
      </c>
      <c r="J143">
        <v>50</v>
      </c>
      <c r="K143">
        <v>4</v>
      </c>
      <c r="L143">
        <v>4</v>
      </c>
      <c r="M143">
        <v>0</v>
      </c>
      <c r="N143">
        <v>0</v>
      </c>
      <c r="O143">
        <v>0</v>
      </c>
      <c r="P143">
        <v>0</v>
      </c>
      <c r="Q143">
        <v>0</v>
      </c>
      <c r="R143">
        <v>337</v>
      </c>
      <c r="S143">
        <v>281</v>
      </c>
      <c r="T143">
        <v>22</v>
      </c>
      <c r="U143">
        <v>7</v>
      </c>
      <c r="V143">
        <v>0</v>
      </c>
      <c r="W143">
        <v>1143</v>
      </c>
      <c r="X143">
        <v>644</v>
      </c>
      <c r="Y143">
        <v>105</v>
      </c>
      <c r="Z143">
        <v>76</v>
      </c>
      <c r="AA143">
        <v>23</v>
      </c>
      <c r="AB143">
        <v>610</v>
      </c>
      <c r="AC143">
        <v>340</v>
      </c>
      <c r="AD143">
        <v>11</v>
      </c>
      <c r="AE143">
        <v>71</v>
      </c>
      <c r="AF143">
        <v>22</v>
      </c>
      <c r="AG143">
        <v>132</v>
      </c>
      <c r="AH143">
        <v>51</v>
      </c>
      <c r="AI143">
        <v>5</v>
      </c>
      <c r="AJ143">
        <v>16</v>
      </c>
      <c r="AK143">
        <v>11</v>
      </c>
      <c r="AL143">
        <v>55</v>
      </c>
      <c r="AM143">
        <v>49</v>
      </c>
      <c r="AN143">
        <v>3</v>
      </c>
      <c r="AO143">
        <v>0</v>
      </c>
      <c r="AP143">
        <v>0</v>
      </c>
      <c r="AQ143">
        <v>0</v>
      </c>
      <c r="AR143">
        <v>1</v>
      </c>
      <c r="AS143">
        <v>0</v>
      </c>
      <c r="AT143">
        <v>0</v>
      </c>
      <c r="AU143">
        <v>0</v>
      </c>
      <c r="AV143">
        <v>0</v>
      </c>
      <c r="AW143">
        <v>0</v>
      </c>
      <c r="AX143">
        <v>0</v>
      </c>
      <c r="AY143">
        <v>0</v>
      </c>
      <c r="AZ143">
        <v>0</v>
      </c>
      <c r="BA143">
        <v>0</v>
      </c>
      <c r="BB143">
        <v>0</v>
      </c>
      <c r="BC143">
        <v>0</v>
      </c>
      <c r="BD143">
        <v>0</v>
      </c>
      <c r="BE143">
        <v>0</v>
      </c>
      <c r="BF143">
        <v>0</v>
      </c>
      <c r="BG143" s="20">
        <v>5</v>
      </c>
      <c r="BH143" s="20">
        <v>0</v>
      </c>
      <c r="BI143" s="20">
        <v>59</v>
      </c>
      <c r="BJ143" s="20">
        <v>0</v>
      </c>
      <c r="BK143" s="20">
        <v>306</v>
      </c>
      <c r="BL143" s="20">
        <v>898</v>
      </c>
      <c r="BM143" s="20">
        <v>483</v>
      </c>
      <c r="BN143" s="20">
        <v>93</v>
      </c>
      <c r="BO143" s="20">
        <v>51</v>
      </c>
      <c r="BP143" s="20">
        <v>4303</v>
      </c>
      <c r="BQ143" s="20">
        <v>1342</v>
      </c>
      <c r="BR143" s="20">
        <v>0</v>
      </c>
      <c r="BS143" s="20">
        <v>49</v>
      </c>
      <c r="BT143" s="20">
        <v>932</v>
      </c>
      <c r="BU143" s="20">
        <v>668</v>
      </c>
      <c r="BV143" s="20">
        <v>2453</v>
      </c>
      <c r="BW143" s="20">
        <v>0</v>
      </c>
      <c r="BX143" s="20">
        <v>0</v>
      </c>
      <c r="BY143" s="20">
        <v>4</v>
      </c>
    </row>
    <row r="144" spans="1:77" x14ac:dyDescent="0.25">
      <c r="A144" s="20" t="s">
        <v>405</v>
      </c>
      <c r="B144" s="20" t="s">
        <v>463</v>
      </c>
      <c r="C144" s="20" t="s">
        <v>611</v>
      </c>
      <c r="D144" s="1">
        <v>44641</v>
      </c>
      <c r="E144">
        <v>196</v>
      </c>
      <c r="F144">
        <v>1</v>
      </c>
      <c r="G144">
        <v>1</v>
      </c>
      <c r="H144">
        <v>0</v>
      </c>
      <c r="I144">
        <v>0</v>
      </c>
      <c r="J144">
        <v>125</v>
      </c>
      <c r="K144">
        <v>8</v>
      </c>
      <c r="L144">
        <v>20</v>
      </c>
      <c r="M144">
        <v>1</v>
      </c>
      <c r="N144">
        <v>0</v>
      </c>
      <c r="O144">
        <v>0</v>
      </c>
      <c r="P144">
        <v>0</v>
      </c>
      <c r="Q144">
        <v>0</v>
      </c>
      <c r="R144">
        <v>139</v>
      </c>
      <c r="S144">
        <v>87</v>
      </c>
      <c r="T144">
        <v>6</v>
      </c>
      <c r="U144">
        <v>17</v>
      </c>
      <c r="V144">
        <v>2</v>
      </c>
      <c r="W144">
        <v>1529</v>
      </c>
      <c r="X144">
        <v>903</v>
      </c>
      <c r="Y144">
        <v>52</v>
      </c>
      <c r="Z144">
        <v>186</v>
      </c>
      <c r="AA144">
        <v>19</v>
      </c>
      <c r="AB144">
        <v>1023</v>
      </c>
      <c r="AC144">
        <v>551</v>
      </c>
      <c r="AD144">
        <v>29</v>
      </c>
      <c r="AE144">
        <v>186</v>
      </c>
      <c r="AF144">
        <v>31</v>
      </c>
      <c r="AG144">
        <v>504</v>
      </c>
      <c r="AH144">
        <v>303</v>
      </c>
      <c r="AI144">
        <v>14</v>
      </c>
      <c r="AJ144">
        <v>59</v>
      </c>
      <c r="AK144">
        <v>8</v>
      </c>
      <c r="AL144">
        <v>25</v>
      </c>
      <c r="AM144">
        <v>15</v>
      </c>
      <c r="AN144">
        <v>3</v>
      </c>
      <c r="AO144">
        <v>2</v>
      </c>
      <c r="AP144">
        <v>0</v>
      </c>
      <c r="AQ144">
        <v>0</v>
      </c>
      <c r="AR144">
        <v>0</v>
      </c>
      <c r="AS144">
        <v>0</v>
      </c>
      <c r="AT144">
        <v>0</v>
      </c>
      <c r="AU144">
        <v>0</v>
      </c>
      <c r="AV144">
        <v>0</v>
      </c>
      <c r="AW144">
        <v>0</v>
      </c>
      <c r="AX144">
        <v>0</v>
      </c>
      <c r="AY144">
        <v>0</v>
      </c>
      <c r="AZ144">
        <v>0</v>
      </c>
      <c r="BA144">
        <v>0</v>
      </c>
      <c r="BB144">
        <v>0</v>
      </c>
      <c r="BC144">
        <v>0</v>
      </c>
      <c r="BD144">
        <v>0</v>
      </c>
      <c r="BE144">
        <v>0</v>
      </c>
      <c r="BF144">
        <v>0</v>
      </c>
      <c r="BG144" s="20">
        <v>1</v>
      </c>
      <c r="BH144" s="20">
        <v>0</v>
      </c>
      <c r="BI144" s="20">
        <v>157</v>
      </c>
      <c r="BJ144" s="20">
        <v>0</v>
      </c>
      <c r="BK144" s="20">
        <v>105</v>
      </c>
      <c r="BL144" s="20">
        <v>1216</v>
      </c>
      <c r="BM144" s="20">
        <v>737</v>
      </c>
      <c r="BN144" s="20">
        <v>410</v>
      </c>
      <c r="BO144" s="20">
        <v>19</v>
      </c>
      <c r="BP144" s="20">
        <v>13371</v>
      </c>
      <c r="BQ144" s="20">
        <v>6314</v>
      </c>
      <c r="BR144" s="20">
        <v>0</v>
      </c>
      <c r="BS144" s="20">
        <v>187</v>
      </c>
      <c r="BT144" s="20">
        <v>3198</v>
      </c>
      <c r="BU144" s="20">
        <v>517</v>
      </c>
      <c r="BV144" s="20">
        <v>8923</v>
      </c>
      <c r="BW144" s="20">
        <v>0</v>
      </c>
      <c r="BX144" s="20">
        <v>0</v>
      </c>
      <c r="BY144" s="20">
        <v>13</v>
      </c>
    </row>
    <row r="145" spans="1:77" x14ac:dyDescent="0.25">
      <c r="A145" s="20" t="s">
        <v>405</v>
      </c>
      <c r="B145" s="20" t="s">
        <v>465</v>
      </c>
      <c r="C145" s="20" t="s">
        <v>466</v>
      </c>
      <c r="D145" s="1">
        <v>44641</v>
      </c>
      <c r="E145">
        <v>90</v>
      </c>
      <c r="F145">
        <v>3</v>
      </c>
      <c r="G145">
        <v>2</v>
      </c>
      <c r="H145">
        <v>0</v>
      </c>
      <c r="I145">
        <v>0</v>
      </c>
      <c r="J145">
        <v>53</v>
      </c>
      <c r="K145">
        <v>2</v>
      </c>
      <c r="L145">
        <v>6</v>
      </c>
      <c r="M145">
        <v>2</v>
      </c>
      <c r="N145">
        <v>5</v>
      </c>
      <c r="O145">
        <v>4</v>
      </c>
      <c r="P145">
        <v>0</v>
      </c>
      <c r="Q145">
        <v>1</v>
      </c>
      <c r="R145">
        <v>223</v>
      </c>
      <c r="S145">
        <v>143</v>
      </c>
      <c r="T145">
        <v>4</v>
      </c>
      <c r="U145">
        <v>20</v>
      </c>
      <c r="V145">
        <v>7</v>
      </c>
      <c r="W145">
        <v>1517</v>
      </c>
      <c r="X145">
        <v>726</v>
      </c>
      <c r="Y145">
        <v>29</v>
      </c>
      <c r="Z145">
        <v>149</v>
      </c>
      <c r="AA145">
        <v>125</v>
      </c>
      <c r="AB145">
        <v>951</v>
      </c>
      <c r="AC145">
        <v>358</v>
      </c>
      <c r="AD145">
        <v>8</v>
      </c>
      <c r="AE145">
        <v>85</v>
      </c>
      <c r="AF145">
        <v>275</v>
      </c>
      <c r="AG145">
        <v>160</v>
      </c>
      <c r="AH145">
        <v>62</v>
      </c>
      <c r="AI145">
        <v>2</v>
      </c>
      <c r="AJ145">
        <v>11</v>
      </c>
      <c r="AK145">
        <v>12</v>
      </c>
      <c r="AL145">
        <v>36</v>
      </c>
      <c r="AM145">
        <v>28</v>
      </c>
      <c r="AN145">
        <v>1</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20">
        <v>2</v>
      </c>
      <c r="BH145" s="20">
        <v>0</v>
      </c>
      <c r="BI145" s="20">
        <v>75</v>
      </c>
      <c r="BJ145" s="20">
        <v>4</v>
      </c>
      <c r="BK145" s="20">
        <v>183</v>
      </c>
      <c r="BL145" s="20">
        <v>1143</v>
      </c>
      <c r="BM145" s="20">
        <v>554</v>
      </c>
      <c r="BN145" s="20">
        <v>121</v>
      </c>
      <c r="BO145" s="20">
        <v>35</v>
      </c>
      <c r="BP145" s="20">
        <v>9254</v>
      </c>
      <c r="BQ145" s="20">
        <v>2202</v>
      </c>
      <c r="BR145" s="20">
        <v>0</v>
      </c>
      <c r="BS145" s="20">
        <v>26</v>
      </c>
      <c r="BT145" s="20">
        <v>203</v>
      </c>
      <c r="BU145" s="20">
        <v>4068</v>
      </c>
      <c r="BV145" s="20">
        <v>4509</v>
      </c>
      <c r="BW145" s="20">
        <v>0</v>
      </c>
      <c r="BX145" s="20">
        <v>0</v>
      </c>
      <c r="BY145" s="20">
        <v>0</v>
      </c>
    </row>
    <row r="146" spans="1:77" x14ac:dyDescent="0.25">
      <c r="A146" s="20" t="s">
        <v>405</v>
      </c>
      <c r="B146" s="20" t="s">
        <v>465</v>
      </c>
      <c r="C146" s="20" t="s">
        <v>466</v>
      </c>
      <c r="D146" s="1">
        <v>44641</v>
      </c>
      <c r="R146">
        <v>1</v>
      </c>
      <c r="V146">
        <v>1</v>
      </c>
      <c r="BG146" s="20"/>
      <c r="BH146" s="20"/>
      <c r="BI146" s="20"/>
      <c r="BJ146" s="20"/>
      <c r="BK146" s="20"/>
      <c r="BL146" s="20"/>
      <c r="BM146" s="20"/>
      <c r="BN146" s="20"/>
      <c r="BO146" s="20"/>
      <c r="BP146" s="20">
        <v>2</v>
      </c>
      <c r="BQ146" s="20"/>
      <c r="BR146" s="20"/>
      <c r="BS146" s="20"/>
      <c r="BT146" s="20"/>
      <c r="BU146" s="20"/>
      <c r="BV146" s="20"/>
      <c r="BW146" s="20"/>
      <c r="BX146" s="20"/>
      <c r="BY146" s="20"/>
    </row>
    <row r="147" spans="1:77" x14ac:dyDescent="0.25">
      <c r="A147" s="20" t="s">
        <v>405</v>
      </c>
      <c r="B147" s="20" t="s">
        <v>406</v>
      </c>
      <c r="C147" s="20" t="s">
        <v>409</v>
      </c>
      <c r="D147" s="1">
        <v>44641</v>
      </c>
      <c r="E147">
        <v>160</v>
      </c>
      <c r="F147">
        <v>14</v>
      </c>
      <c r="G147">
        <v>12</v>
      </c>
      <c r="H147">
        <v>6</v>
      </c>
      <c r="I147">
        <v>6</v>
      </c>
      <c r="J147">
        <v>103</v>
      </c>
      <c r="K147">
        <v>7</v>
      </c>
      <c r="L147">
        <v>11</v>
      </c>
      <c r="M147">
        <v>0</v>
      </c>
      <c r="N147">
        <v>136</v>
      </c>
      <c r="O147">
        <v>106</v>
      </c>
      <c r="P147">
        <v>6</v>
      </c>
      <c r="Q147">
        <v>3</v>
      </c>
      <c r="R147">
        <v>569</v>
      </c>
      <c r="S147">
        <v>435</v>
      </c>
      <c r="T147">
        <v>34</v>
      </c>
      <c r="U147">
        <v>18</v>
      </c>
      <c r="V147">
        <v>10</v>
      </c>
      <c r="W147">
        <v>2147</v>
      </c>
      <c r="X147">
        <v>1145</v>
      </c>
      <c r="Y147">
        <v>63</v>
      </c>
      <c r="Z147">
        <v>317</v>
      </c>
      <c r="AA147">
        <v>32</v>
      </c>
      <c r="AB147">
        <v>1411</v>
      </c>
      <c r="AC147">
        <v>748</v>
      </c>
      <c r="AD147">
        <v>3</v>
      </c>
      <c r="AE147">
        <v>304</v>
      </c>
      <c r="AF147">
        <v>29</v>
      </c>
      <c r="AG147">
        <v>296</v>
      </c>
      <c r="AH147">
        <v>108</v>
      </c>
      <c r="AI147">
        <v>3</v>
      </c>
      <c r="AJ147">
        <v>66</v>
      </c>
      <c r="AK147">
        <v>11</v>
      </c>
      <c r="AL147">
        <v>205</v>
      </c>
      <c r="AM147">
        <v>162</v>
      </c>
      <c r="AN147">
        <v>14</v>
      </c>
      <c r="AO147">
        <v>6</v>
      </c>
      <c r="AP147">
        <v>0</v>
      </c>
      <c r="AQ147">
        <v>0</v>
      </c>
      <c r="AR147">
        <v>0</v>
      </c>
      <c r="AS147">
        <v>0</v>
      </c>
      <c r="AT147">
        <v>0</v>
      </c>
      <c r="AU147">
        <v>0</v>
      </c>
      <c r="AV147">
        <v>0</v>
      </c>
      <c r="AW147">
        <v>0</v>
      </c>
      <c r="AX147">
        <v>0</v>
      </c>
      <c r="AY147">
        <v>0</v>
      </c>
      <c r="AZ147">
        <v>0</v>
      </c>
      <c r="BA147">
        <v>2</v>
      </c>
      <c r="BB147">
        <v>0</v>
      </c>
      <c r="BC147">
        <v>0</v>
      </c>
      <c r="BD147">
        <v>0</v>
      </c>
      <c r="BE147">
        <v>0</v>
      </c>
      <c r="BF147">
        <v>0</v>
      </c>
      <c r="BG147" s="20">
        <v>14</v>
      </c>
      <c r="BH147" s="20">
        <v>6</v>
      </c>
      <c r="BI147" s="20">
        <v>131</v>
      </c>
      <c r="BJ147" s="20">
        <v>117</v>
      </c>
      <c r="BK147" s="20">
        <v>493</v>
      </c>
      <c r="BL147" s="20">
        <v>1654</v>
      </c>
      <c r="BM147" s="20">
        <v>1036</v>
      </c>
      <c r="BN147" s="20">
        <v>200</v>
      </c>
      <c r="BO147" s="20">
        <v>180</v>
      </c>
      <c r="BP147" s="20">
        <v>7147</v>
      </c>
      <c r="BQ147" s="20">
        <v>2158</v>
      </c>
      <c r="BR147" s="20">
        <v>0</v>
      </c>
      <c r="BS147" s="20">
        <v>31</v>
      </c>
      <c r="BT147" s="20">
        <v>2335</v>
      </c>
      <c r="BU147" s="20">
        <v>396</v>
      </c>
      <c r="BV147" s="20">
        <v>4046</v>
      </c>
      <c r="BW147" s="20">
        <v>0</v>
      </c>
      <c r="BX147" s="20">
        <v>0</v>
      </c>
      <c r="BY147" s="20">
        <v>4</v>
      </c>
    </row>
    <row r="148" spans="1:77" x14ac:dyDescent="0.25">
      <c r="A148" s="20" t="s">
        <v>405</v>
      </c>
      <c r="B148" s="20" t="s">
        <v>406</v>
      </c>
      <c r="C148" s="20" t="s">
        <v>410</v>
      </c>
      <c r="D148" s="1">
        <v>44641</v>
      </c>
      <c r="E148">
        <v>396</v>
      </c>
      <c r="F148">
        <v>10</v>
      </c>
      <c r="G148">
        <v>7</v>
      </c>
      <c r="H148">
        <v>0</v>
      </c>
      <c r="I148">
        <v>0</v>
      </c>
      <c r="J148">
        <v>244</v>
      </c>
      <c r="K148">
        <v>19</v>
      </c>
      <c r="L148">
        <v>26</v>
      </c>
      <c r="M148">
        <v>2</v>
      </c>
      <c r="N148">
        <v>3</v>
      </c>
      <c r="O148">
        <v>2</v>
      </c>
      <c r="P148">
        <v>0</v>
      </c>
      <c r="Q148">
        <v>0</v>
      </c>
      <c r="R148">
        <v>270</v>
      </c>
      <c r="S148">
        <v>189</v>
      </c>
      <c r="T148">
        <v>20</v>
      </c>
      <c r="U148">
        <v>2</v>
      </c>
      <c r="V148">
        <v>0</v>
      </c>
      <c r="W148">
        <v>1565</v>
      </c>
      <c r="X148">
        <v>795</v>
      </c>
      <c r="Y148">
        <v>105</v>
      </c>
      <c r="Z148">
        <v>165</v>
      </c>
      <c r="AA148">
        <v>16</v>
      </c>
      <c r="AB148">
        <v>787</v>
      </c>
      <c r="AC148">
        <v>365</v>
      </c>
      <c r="AD148">
        <v>48</v>
      </c>
      <c r="AE148">
        <v>143</v>
      </c>
      <c r="AF148">
        <v>16</v>
      </c>
      <c r="AG148">
        <v>209</v>
      </c>
      <c r="AH148">
        <v>88</v>
      </c>
      <c r="AI148">
        <v>1</v>
      </c>
      <c r="AJ148">
        <v>30</v>
      </c>
      <c r="AK148">
        <v>18</v>
      </c>
      <c r="AL148">
        <v>17</v>
      </c>
      <c r="AM148">
        <v>13</v>
      </c>
      <c r="AN148">
        <v>0</v>
      </c>
      <c r="AO148">
        <v>1</v>
      </c>
      <c r="AP148">
        <v>0</v>
      </c>
      <c r="AQ148">
        <v>0</v>
      </c>
      <c r="AR148">
        <v>1</v>
      </c>
      <c r="AS148">
        <v>0</v>
      </c>
      <c r="AT148">
        <v>0</v>
      </c>
      <c r="AU148">
        <v>0</v>
      </c>
      <c r="AV148">
        <v>0</v>
      </c>
      <c r="AW148">
        <v>0</v>
      </c>
      <c r="AX148">
        <v>0</v>
      </c>
      <c r="AY148">
        <v>0</v>
      </c>
      <c r="AZ148">
        <v>0</v>
      </c>
      <c r="BA148">
        <v>0</v>
      </c>
      <c r="BB148">
        <v>0</v>
      </c>
      <c r="BC148">
        <v>0</v>
      </c>
      <c r="BD148">
        <v>0</v>
      </c>
      <c r="BE148">
        <v>0</v>
      </c>
      <c r="BF148">
        <v>0</v>
      </c>
      <c r="BG148" s="20">
        <v>9</v>
      </c>
      <c r="BH148" s="20">
        <v>0</v>
      </c>
      <c r="BI148" s="20">
        <v>336</v>
      </c>
      <c r="BJ148" s="20">
        <v>3</v>
      </c>
      <c r="BK148" s="20">
        <v>240</v>
      </c>
      <c r="BL148" s="20">
        <v>1218</v>
      </c>
      <c r="BM148" s="20">
        <v>557</v>
      </c>
      <c r="BN148" s="20">
        <v>146</v>
      </c>
      <c r="BO148" s="20">
        <v>16</v>
      </c>
      <c r="BP148" s="20">
        <v>5324</v>
      </c>
      <c r="BQ148" s="20">
        <v>1590</v>
      </c>
      <c r="BR148" s="20">
        <v>0</v>
      </c>
      <c r="BS148" s="20">
        <v>62</v>
      </c>
      <c r="BT148" s="20">
        <v>794</v>
      </c>
      <c r="BU148" s="20">
        <v>1027</v>
      </c>
      <c r="BV148" s="20">
        <v>3181</v>
      </c>
      <c r="BW148" s="20">
        <v>0</v>
      </c>
      <c r="BX148" s="20">
        <v>0</v>
      </c>
      <c r="BY148" s="20">
        <v>4</v>
      </c>
    </row>
    <row r="149" spans="1:77" x14ac:dyDescent="0.25">
      <c r="A149" s="20" t="s">
        <v>405</v>
      </c>
      <c r="B149" s="20" t="s">
        <v>463</v>
      </c>
      <c r="C149" s="20" t="s">
        <v>612</v>
      </c>
      <c r="D149" s="1">
        <v>44641</v>
      </c>
      <c r="E149">
        <v>67</v>
      </c>
      <c r="F149">
        <v>2</v>
      </c>
      <c r="G149">
        <v>2</v>
      </c>
      <c r="H149">
        <v>0</v>
      </c>
      <c r="I149">
        <v>0</v>
      </c>
      <c r="J149">
        <v>44</v>
      </c>
      <c r="K149">
        <v>9</v>
      </c>
      <c r="L149">
        <v>4</v>
      </c>
      <c r="M149">
        <v>0</v>
      </c>
      <c r="N149">
        <v>3</v>
      </c>
      <c r="O149">
        <v>3</v>
      </c>
      <c r="P149">
        <v>0</v>
      </c>
      <c r="Q149">
        <v>0</v>
      </c>
      <c r="R149">
        <v>80</v>
      </c>
      <c r="S149">
        <v>44</v>
      </c>
      <c r="T149">
        <v>10</v>
      </c>
      <c r="U149">
        <v>4</v>
      </c>
      <c r="V149">
        <v>3</v>
      </c>
      <c r="W149">
        <v>869</v>
      </c>
      <c r="X149">
        <v>345</v>
      </c>
      <c r="Y149">
        <v>174</v>
      </c>
      <c r="Z149">
        <v>83</v>
      </c>
      <c r="AA149">
        <v>6</v>
      </c>
      <c r="AB149">
        <v>452</v>
      </c>
      <c r="AC149">
        <v>181</v>
      </c>
      <c r="AD149">
        <v>39</v>
      </c>
      <c r="AE149">
        <v>116</v>
      </c>
      <c r="AF149">
        <v>6</v>
      </c>
      <c r="AG149">
        <v>61</v>
      </c>
      <c r="AH149">
        <v>21</v>
      </c>
      <c r="AI149">
        <v>9</v>
      </c>
      <c r="AJ149">
        <v>10</v>
      </c>
      <c r="AK149">
        <v>2</v>
      </c>
      <c r="AL149">
        <v>7</v>
      </c>
      <c r="AM149">
        <v>4</v>
      </c>
      <c r="AN149">
        <v>2</v>
      </c>
      <c r="AO149">
        <v>0</v>
      </c>
      <c r="AP149">
        <v>0</v>
      </c>
      <c r="AQ149">
        <v>0</v>
      </c>
      <c r="AR149">
        <v>0</v>
      </c>
      <c r="AS149">
        <v>0</v>
      </c>
      <c r="AT149">
        <v>0</v>
      </c>
      <c r="AU149">
        <v>0</v>
      </c>
      <c r="AV149">
        <v>0</v>
      </c>
      <c r="AW149">
        <v>0</v>
      </c>
      <c r="AX149">
        <v>0</v>
      </c>
      <c r="AY149">
        <v>0</v>
      </c>
      <c r="AZ149">
        <v>0</v>
      </c>
      <c r="BA149">
        <v>0</v>
      </c>
      <c r="BB149">
        <v>0</v>
      </c>
      <c r="BC149">
        <v>0</v>
      </c>
      <c r="BD149">
        <v>0</v>
      </c>
      <c r="BE149">
        <v>0</v>
      </c>
      <c r="BF149">
        <v>0</v>
      </c>
      <c r="BG149" s="20">
        <v>2</v>
      </c>
      <c r="BH149" s="20">
        <v>0</v>
      </c>
      <c r="BI149" s="20">
        <v>51</v>
      </c>
      <c r="BJ149" s="20">
        <v>3</v>
      </c>
      <c r="BK149" s="20">
        <v>56</v>
      </c>
      <c r="BL149" s="20">
        <v>559</v>
      </c>
      <c r="BM149" s="20">
        <v>267</v>
      </c>
      <c r="BN149" s="20">
        <v>32</v>
      </c>
      <c r="BO149" s="20">
        <v>5</v>
      </c>
      <c r="BP149" s="20">
        <v>2581</v>
      </c>
      <c r="BQ149" s="20">
        <v>522</v>
      </c>
      <c r="BR149" s="20">
        <v>0</v>
      </c>
      <c r="BS149" s="20">
        <v>104</v>
      </c>
      <c r="BT149" s="20">
        <v>1247</v>
      </c>
      <c r="BU149" s="20">
        <v>34</v>
      </c>
      <c r="BV149" s="20">
        <v>1031</v>
      </c>
      <c r="BW149" s="20">
        <v>0</v>
      </c>
      <c r="BX149" s="20">
        <v>0</v>
      </c>
      <c r="BY149" s="20">
        <v>3</v>
      </c>
    </row>
    <row r="150" spans="1:77" x14ac:dyDescent="0.25">
      <c r="A150" s="20" t="s">
        <v>405</v>
      </c>
      <c r="B150" s="20" t="s">
        <v>604</v>
      </c>
      <c r="C150" s="20" t="s">
        <v>750</v>
      </c>
      <c r="D150" s="1">
        <v>44641</v>
      </c>
      <c r="E150">
        <v>105</v>
      </c>
      <c r="F150">
        <v>3</v>
      </c>
      <c r="G150">
        <v>3</v>
      </c>
      <c r="H150">
        <v>1</v>
      </c>
      <c r="I150">
        <v>1</v>
      </c>
      <c r="J150">
        <v>63</v>
      </c>
      <c r="K150">
        <v>9</v>
      </c>
      <c r="L150">
        <v>3</v>
      </c>
      <c r="M150">
        <v>1</v>
      </c>
      <c r="N150">
        <v>2</v>
      </c>
      <c r="O150">
        <v>2</v>
      </c>
      <c r="P150">
        <v>0</v>
      </c>
      <c r="Q150">
        <v>0</v>
      </c>
      <c r="R150">
        <v>431</v>
      </c>
      <c r="S150">
        <v>330</v>
      </c>
      <c r="T150">
        <v>53</v>
      </c>
      <c r="U150">
        <v>8</v>
      </c>
      <c r="V150">
        <v>2</v>
      </c>
      <c r="W150">
        <v>1152</v>
      </c>
      <c r="X150">
        <v>628</v>
      </c>
      <c r="Y150">
        <v>178</v>
      </c>
      <c r="Z150">
        <v>44</v>
      </c>
      <c r="AA150">
        <v>33</v>
      </c>
      <c r="AB150">
        <v>998</v>
      </c>
      <c r="AC150">
        <v>457</v>
      </c>
      <c r="AD150">
        <v>44</v>
      </c>
      <c r="AE150">
        <v>83</v>
      </c>
      <c r="AF150">
        <v>224</v>
      </c>
      <c r="AG150">
        <v>133</v>
      </c>
      <c r="AH150">
        <v>62</v>
      </c>
      <c r="AI150">
        <v>18</v>
      </c>
      <c r="AJ150">
        <v>3</v>
      </c>
      <c r="AK150">
        <v>10</v>
      </c>
      <c r="AL150">
        <v>51</v>
      </c>
      <c r="AM150">
        <v>41</v>
      </c>
      <c r="AN150">
        <v>3</v>
      </c>
      <c r="AO150">
        <v>1</v>
      </c>
      <c r="AP150">
        <v>0</v>
      </c>
      <c r="AQ150">
        <v>0</v>
      </c>
      <c r="AR150">
        <v>0</v>
      </c>
      <c r="AS150">
        <v>0</v>
      </c>
      <c r="AT150">
        <v>0</v>
      </c>
      <c r="AU150">
        <v>0</v>
      </c>
      <c r="AV150">
        <v>0</v>
      </c>
      <c r="AW150">
        <v>0</v>
      </c>
      <c r="AX150">
        <v>0</v>
      </c>
      <c r="AY150">
        <v>0</v>
      </c>
      <c r="AZ150">
        <v>0</v>
      </c>
      <c r="BA150">
        <v>0</v>
      </c>
      <c r="BB150">
        <v>1</v>
      </c>
      <c r="BC150">
        <v>0</v>
      </c>
      <c r="BD150">
        <v>0</v>
      </c>
      <c r="BE150">
        <v>0</v>
      </c>
      <c r="BF150">
        <v>0</v>
      </c>
      <c r="BG150" s="20">
        <v>3</v>
      </c>
      <c r="BH150" s="20">
        <v>1</v>
      </c>
      <c r="BI150" s="20">
        <v>86</v>
      </c>
      <c r="BJ150" s="20">
        <v>2</v>
      </c>
      <c r="BK150" s="20">
        <v>362</v>
      </c>
      <c r="BL150" s="20">
        <v>851</v>
      </c>
      <c r="BM150" s="20">
        <v>628</v>
      </c>
      <c r="BN150" s="20">
        <v>97</v>
      </c>
      <c r="BO150" s="20">
        <v>46</v>
      </c>
      <c r="BP150" s="20">
        <v>5803</v>
      </c>
      <c r="BQ150" s="20">
        <v>1662</v>
      </c>
      <c r="BR150" s="20">
        <v>0</v>
      </c>
      <c r="BS150" s="20">
        <v>134</v>
      </c>
      <c r="BT150" s="20">
        <v>188</v>
      </c>
      <c r="BU150" s="20">
        <v>2446</v>
      </c>
      <c r="BV150" s="20">
        <v>2826</v>
      </c>
      <c r="BW150" s="20">
        <v>0</v>
      </c>
      <c r="BX150" s="20">
        <v>0</v>
      </c>
      <c r="BY150" s="20">
        <v>4</v>
      </c>
    </row>
    <row r="151" spans="1:77" x14ac:dyDescent="0.25">
      <c r="A151" s="20" t="s">
        <v>405</v>
      </c>
      <c r="B151" s="20" t="s">
        <v>468</v>
      </c>
      <c r="C151" s="20" t="s">
        <v>613</v>
      </c>
      <c r="D151" s="1">
        <v>44641</v>
      </c>
      <c r="E151">
        <v>56</v>
      </c>
      <c r="F151">
        <v>1</v>
      </c>
      <c r="G151">
        <v>0</v>
      </c>
      <c r="H151">
        <v>4</v>
      </c>
      <c r="I151">
        <v>3</v>
      </c>
      <c r="J151">
        <v>39</v>
      </c>
      <c r="K151">
        <v>5</v>
      </c>
      <c r="L151">
        <v>0</v>
      </c>
      <c r="M151">
        <v>2</v>
      </c>
      <c r="N151">
        <v>81</v>
      </c>
      <c r="O151">
        <v>64</v>
      </c>
      <c r="P151">
        <v>2</v>
      </c>
      <c r="Q151">
        <v>0</v>
      </c>
      <c r="R151">
        <v>176</v>
      </c>
      <c r="S151">
        <v>139</v>
      </c>
      <c r="T151">
        <v>17</v>
      </c>
      <c r="U151">
        <v>1</v>
      </c>
      <c r="V151">
        <v>1</v>
      </c>
      <c r="W151">
        <v>914</v>
      </c>
      <c r="X151">
        <v>494</v>
      </c>
      <c r="Y151">
        <v>74</v>
      </c>
      <c r="Z151">
        <v>43</v>
      </c>
      <c r="AA151">
        <v>27</v>
      </c>
      <c r="AB151">
        <v>432</v>
      </c>
      <c r="AC151">
        <v>211</v>
      </c>
      <c r="AD151">
        <v>82</v>
      </c>
      <c r="AE151">
        <v>10</v>
      </c>
      <c r="AF151">
        <v>22</v>
      </c>
      <c r="AG151">
        <v>76</v>
      </c>
      <c r="AH151">
        <v>26</v>
      </c>
      <c r="AI151">
        <v>6</v>
      </c>
      <c r="AJ151">
        <v>7</v>
      </c>
      <c r="AK151">
        <v>8</v>
      </c>
      <c r="AL151">
        <v>59</v>
      </c>
      <c r="AM151">
        <v>42</v>
      </c>
      <c r="AN151">
        <v>6</v>
      </c>
      <c r="AO151">
        <v>0</v>
      </c>
      <c r="AP151">
        <v>2</v>
      </c>
      <c r="AQ151">
        <v>0</v>
      </c>
      <c r="AR151">
        <v>1</v>
      </c>
      <c r="AS151">
        <v>0</v>
      </c>
      <c r="AT151">
        <v>0</v>
      </c>
      <c r="AU151">
        <v>0</v>
      </c>
      <c r="AV151">
        <v>1</v>
      </c>
      <c r="AW151">
        <v>0</v>
      </c>
      <c r="AX151">
        <v>0</v>
      </c>
      <c r="AY151">
        <v>0</v>
      </c>
      <c r="AZ151">
        <v>0</v>
      </c>
      <c r="BA151">
        <v>1</v>
      </c>
      <c r="BB151">
        <v>0</v>
      </c>
      <c r="BC151">
        <v>0</v>
      </c>
      <c r="BD151">
        <v>0</v>
      </c>
      <c r="BE151">
        <v>0</v>
      </c>
      <c r="BF151">
        <v>0</v>
      </c>
      <c r="BG151" s="20">
        <v>0</v>
      </c>
      <c r="BH151" s="20">
        <v>3</v>
      </c>
      <c r="BI151" s="20">
        <v>48</v>
      </c>
      <c r="BJ151" s="20">
        <v>74</v>
      </c>
      <c r="BK151" s="20">
        <v>155</v>
      </c>
      <c r="BL151" s="20">
        <v>740</v>
      </c>
      <c r="BM151" s="20">
        <v>306</v>
      </c>
      <c r="BN151" s="20">
        <v>52</v>
      </c>
      <c r="BO151" s="20">
        <v>50</v>
      </c>
      <c r="BP151" s="20">
        <v>3429</v>
      </c>
      <c r="BQ151" s="20">
        <v>899</v>
      </c>
      <c r="BR151" s="20">
        <v>0</v>
      </c>
      <c r="BS151" s="20">
        <v>168</v>
      </c>
      <c r="BT151" s="20">
        <v>110</v>
      </c>
      <c r="BU151" s="20">
        <v>1032</v>
      </c>
      <c r="BV151" s="20">
        <v>1915</v>
      </c>
      <c r="BW151" s="20">
        <v>0</v>
      </c>
      <c r="BX151" s="20">
        <v>1</v>
      </c>
      <c r="BY151" s="20">
        <v>2</v>
      </c>
    </row>
    <row r="152" spans="1:77" x14ac:dyDescent="0.25">
      <c r="A152" s="20" t="s">
        <v>405</v>
      </c>
      <c r="B152" s="20" t="s">
        <v>461</v>
      </c>
      <c r="C152" s="20" t="s">
        <v>614</v>
      </c>
      <c r="D152" s="1">
        <v>44641</v>
      </c>
      <c r="E152">
        <v>135</v>
      </c>
      <c r="F152">
        <v>3</v>
      </c>
      <c r="G152">
        <v>2</v>
      </c>
      <c r="H152">
        <v>0</v>
      </c>
      <c r="I152">
        <v>0</v>
      </c>
      <c r="J152">
        <v>75</v>
      </c>
      <c r="K152">
        <v>7</v>
      </c>
      <c r="L152">
        <v>21</v>
      </c>
      <c r="M152">
        <v>2</v>
      </c>
      <c r="N152">
        <v>6</v>
      </c>
      <c r="O152">
        <v>3</v>
      </c>
      <c r="P152">
        <v>0</v>
      </c>
      <c r="Q152">
        <v>0</v>
      </c>
      <c r="R152">
        <v>319</v>
      </c>
      <c r="S152">
        <v>204</v>
      </c>
      <c r="T152">
        <v>42</v>
      </c>
      <c r="U152">
        <v>18</v>
      </c>
      <c r="V152">
        <v>2</v>
      </c>
      <c r="W152">
        <v>0</v>
      </c>
      <c r="X152">
        <v>0</v>
      </c>
      <c r="Y152">
        <v>0</v>
      </c>
      <c r="Z152">
        <v>0</v>
      </c>
      <c r="AA152">
        <v>0</v>
      </c>
      <c r="AB152">
        <v>1644</v>
      </c>
      <c r="AC152">
        <v>835</v>
      </c>
      <c r="AD152">
        <v>98</v>
      </c>
      <c r="AE152">
        <v>313</v>
      </c>
      <c r="AF152">
        <v>60</v>
      </c>
      <c r="AG152">
        <v>647</v>
      </c>
      <c r="AH152">
        <v>252</v>
      </c>
      <c r="AI152">
        <v>12</v>
      </c>
      <c r="AJ152">
        <v>128</v>
      </c>
      <c r="AK152">
        <v>48</v>
      </c>
      <c r="AL152">
        <v>30</v>
      </c>
      <c r="AM152">
        <v>23</v>
      </c>
      <c r="AN152">
        <v>1</v>
      </c>
      <c r="AO152">
        <v>1</v>
      </c>
      <c r="AP152">
        <v>0</v>
      </c>
      <c r="AQ152">
        <v>0</v>
      </c>
      <c r="AR152">
        <v>0</v>
      </c>
      <c r="AS152">
        <v>0</v>
      </c>
      <c r="AT152">
        <v>0</v>
      </c>
      <c r="AU152">
        <v>0</v>
      </c>
      <c r="AV152">
        <v>0</v>
      </c>
      <c r="AW152">
        <v>0</v>
      </c>
      <c r="AX152">
        <v>0</v>
      </c>
      <c r="AY152">
        <v>0</v>
      </c>
      <c r="AZ152">
        <v>0</v>
      </c>
      <c r="BA152">
        <v>0</v>
      </c>
      <c r="BB152">
        <v>0</v>
      </c>
      <c r="BC152">
        <v>0</v>
      </c>
      <c r="BD152">
        <v>0</v>
      </c>
      <c r="BE152">
        <v>0</v>
      </c>
      <c r="BF152">
        <v>0</v>
      </c>
      <c r="BG152" s="20">
        <v>3</v>
      </c>
      <c r="BH152" s="20">
        <v>0</v>
      </c>
      <c r="BI152" s="20">
        <v>101</v>
      </c>
      <c r="BJ152" s="20">
        <v>5</v>
      </c>
      <c r="BK152" s="20">
        <v>253</v>
      </c>
      <c r="BL152" s="20">
        <v>0</v>
      </c>
      <c r="BM152" s="20">
        <v>1130</v>
      </c>
      <c r="BN152" s="20">
        <v>426</v>
      </c>
      <c r="BO152" s="20">
        <v>28</v>
      </c>
      <c r="BP152" s="20">
        <v>9457</v>
      </c>
      <c r="BQ152" s="20">
        <v>2903</v>
      </c>
      <c r="BR152" s="20">
        <v>0</v>
      </c>
      <c r="BS152" s="20">
        <v>189</v>
      </c>
      <c r="BT152" s="20">
        <v>659</v>
      </c>
      <c r="BU152" s="20">
        <v>3208</v>
      </c>
      <c r="BV152" s="20">
        <v>4990</v>
      </c>
      <c r="BW152" s="20">
        <v>6</v>
      </c>
      <c r="BX152" s="20">
        <v>0</v>
      </c>
      <c r="BY152" s="20">
        <v>1</v>
      </c>
    </row>
    <row r="153" spans="1:77" x14ac:dyDescent="0.25">
      <c r="A153" s="20" t="s">
        <v>405</v>
      </c>
      <c r="B153" s="20" t="s">
        <v>468</v>
      </c>
      <c r="C153" s="20" t="s">
        <v>615</v>
      </c>
      <c r="D153" s="1">
        <v>44641</v>
      </c>
      <c r="E153">
        <v>138</v>
      </c>
      <c r="F153">
        <v>2</v>
      </c>
      <c r="G153">
        <v>2</v>
      </c>
      <c r="H153">
        <v>0</v>
      </c>
      <c r="I153">
        <v>0</v>
      </c>
      <c r="J153">
        <v>89</v>
      </c>
      <c r="K153">
        <v>3</v>
      </c>
      <c r="L153">
        <v>12</v>
      </c>
      <c r="M153">
        <v>3</v>
      </c>
      <c r="N153">
        <v>12</v>
      </c>
      <c r="O153">
        <v>10</v>
      </c>
      <c r="P153">
        <v>1</v>
      </c>
      <c r="Q153">
        <v>0</v>
      </c>
      <c r="R153">
        <v>492</v>
      </c>
      <c r="S153">
        <v>366</v>
      </c>
      <c r="T153">
        <v>8</v>
      </c>
      <c r="U153">
        <v>39</v>
      </c>
      <c r="V153">
        <v>15</v>
      </c>
      <c r="W153">
        <v>1941</v>
      </c>
      <c r="X153">
        <v>1086</v>
      </c>
      <c r="Y153">
        <v>34</v>
      </c>
      <c r="Z153">
        <v>172</v>
      </c>
      <c r="AA153">
        <v>57</v>
      </c>
      <c r="AB153">
        <v>990</v>
      </c>
      <c r="AC153">
        <v>520</v>
      </c>
      <c r="AD153">
        <v>11</v>
      </c>
      <c r="AE153">
        <v>53</v>
      </c>
      <c r="AF153">
        <v>139</v>
      </c>
      <c r="AG153">
        <v>215</v>
      </c>
      <c r="AH153">
        <v>94</v>
      </c>
      <c r="AI153">
        <v>5</v>
      </c>
      <c r="AJ153">
        <v>26</v>
      </c>
      <c r="AK153">
        <v>6</v>
      </c>
      <c r="AL153">
        <v>87</v>
      </c>
      <c r="AM153">
        <v>67</v>
      </c>
      <c r="AN153">
        <v>6</v>
      </c>
      <c r="AO153">
        <v>3</v>
      </c>
      <c r="AP153">
        <v>0</v>
      </c>
      <c r="AQ153">
        <v>0</v>
      </c>
      <c r="AR153">
        <v>0</v>
      </c>
      <c r="AS153">
        <v>0</v>
      </c>
      <c r="AT153">
        <v>0</v>
      </c>
      <c r="AU153">
        <v>0</v>
      </c>
      <c r="AV153">
        <v>0</v>
      </c>
      <c r="AW153">
        <v>0</v>
      </c>
      <c r="AX153">
        <v>0</v>
      </c>
      <c r="AY153">
        <v>0</v>
      </c>
      <c r="AZ153">
        <v>0</v>
      </c>
      <c r="BA153">
        <v>0</v>
      </c>
      <c r="BB153">
        <v>0</v>
      </c>
      <c r="BC153">
        <v>0</v>
      </c>
      <c r="BD153">
        <v>0</v>
      </c>
      <c r="BE153">
        <v>0</v>
      </c>
      <c r="BF153">
        <v>0</v>
      </c>
      <c r="BG153" s="20">
        <v>2</v>
      </c>
      <c r="BH153" s="20">
        <v>0</v>
      </c>
      <c r="BI153" s="20">
        <v>117</v>
      </c>
      <c r="BJ153" s="20">
        <v>11</v>
      </c>
      <c r="BK153" s="20">
        <v>425</v>
      </c>
      <c r="BL153" s="20">
        <v>1613</v>
      </c>
      <c r="BM153" s="20">
        <v>759</v>
      </c>
      <c r="BN153" s="20">
        <v>166</v>
      </c>
      <c r="BO153" s="20">
        <v>77</v>
      </c>
      <c r="BP153" s="20">
        <v>5629</v>
      </c>
      <c r="BQ153" s="20">
        <v>1845</v>
      </c>
      <c r="BR153" s="20">
        <v>0</v>
      </c>
      <c r="BS153" s="20">
        <v>47</v>
      </c>
      <c r="BT153" s="20">
        <v>363</v>
      </c>
      <c r="BU153" s="20">
        <v>1429</v>
      </c>
      <c r="BV153" s="20">
        <v>3525</v>
      </c>
      <c r="BW153" s="20">
        <v>0</v>
      </c>
      <c r="BX153" s="20">
        <v>0</v>
      </c>
      <c r="BY153" s="20">
        <v>2</v>
      </c>
    </row>
    <row r="154" spans="1:77" x14ac:dyDescent="0.25">
      <c r="A154" s="20" t="s">
        <v>405</v>
      </c>
      <c r="B154" s="20" t="s">
        <v>459</v>
      </c>
      <c r="C154" s="20" t="s">
        <v>616</v>
      </c>
      <c r="D154" s="1">
        <v>44641</v>
      </c>
      <c r="E154">
        <v>123</v>
      </c>
      <c r="F154">
        <v>5</v>
      </c>
      <c r="G154">
        <v>4</v>
      </c>
      <c r="H154">
        <v>0</v>
      </c>
      <c r="I154">
        <v>0</v>
      </c>
      <c r="J154">
        <v>73</v>
      </c>
      <c r="K154">
        <v>2</v>
      </c>
      <c r="L154">
        <v>8</v>
      </c>
      <c r="M154">
        <v>4</v>
      </c>
      <c r="N154">
        <v>1</v>
      </c>
      <c r="O154">
        <v>1</v>
      </c>
      <c r="P154">
        <v>0</v>
      </c>
      <c r="Q154">
        <v>0</v>
      </c>
      <c r="R154">
        <v>682</v>
      </c>
      <c r="S154">
        <v>553</v>
      </c>
      <c r="T154">
        <v>13</v>
      </c>
      <c r="U154">
        <v>33</v>
      </c>
      <c r="V154">
        <v>10</v>
      </c>
      <c r="W154">
        <v>2430</v>
      </c>
      <c r="X154">
        <v>1491</v>
      </c>
      <c r="Y154">
        <v>19</v>
      </c>
      <c r="Z154">
        <v>223</v>
      </c>
      <c r="AA154">
        <v>59</v>
      </c>
      <c r="AB154">
        <v>1331</v>
      </c>
      <c r="AC154">
        <v>778</v>
      </c>
      <c r="AD154">
        <v>8</v>
      </c>
      <c r="AE154">
        <v>91</v>
      </c>
      <c r="AF154">
        <v>112</v>
      </c>
      <c r="AG154">
        <v>244</v>
      </c>
      <c r="AH154">
        <v>107</v>
      </c>
      <c r="AI154">
        <v>1</v>
      </c>
      <c r="AJ154">
        <v>26</v>
      </c>
      <c r="AK154">
        <v>23</v>
      </c>
      <c r="AL154">
        <v>101</v>
      </c>
      <c r="AM154">
        <v>85</v>
      </c>
      <c r="AN154">
        <v>3</v>
      </c>
      <c r="AO154">
        <v>3</v>
      </c>
      <c r="AP154">
        <v>0</v>
      </c>
      <c r="AQ154">
        <v>0</v>
      </c>
      <c r="AR154">
        <v>1</v>
      </c>
      <c r="AS154">
        <v>0</v>
      </c>
      <c r="AT154">
        <v>0</v>
      </c>
      <c r="AU154">
        <v>0</v>
      </c>
      <c r="AV154">
        <v>0</v>
      </c>
      <c r="AW154">
        <v>0</v>
      </c>
      <c r="AX154">
        <v>0</v>
      </c>
      <c r="AY154">
        <v>0</v>
      </c>
      <c r="AZ154">
        <v>0</v>
      </c>
      <c r="BA154">
        <v>0</v>
      </c>
      <c r="BB154">
        <v>0</v>
      </c>
      <c r="BC154">
        <v>0</v>
      </c>
      <c r="BD154">
        <v>0</v>
      </c>
      <c r="BE154">
        <v>0</v>
      </c>
      <c r="BF154">
        <v>0</v>
      </c>
      <c r="BG154" s="20">
        <v>4</v>
      </c>
      <c r="BH154" s="20">
        <v>0</v>
      </c>
      <c r="BI154" s="20">
        <v>102</v>
      </c>
      <c r="BJ154" s="20">
        <v>1</v>
      </c>
      <c r="BK154" s="20">
        <v>616</v>
      </c>
      <c r="BL154" s="20">
        <v>2050</v>
      </c>
      <c r="BM154" s="20">
        <v>1091</v>
      </c>
      <c r="BN154" s="20">
        <v>180</v>
      </c>
      <c r="BO154" s="20">
        <v>90</v>
      </c>
      <c r="BP154" s="20">
        <v>8880</v>
      </c>
      <c r="BQ154" s="20">
        <v>2897</v>
      </c>
      <c r="BR154" s="20">
        <v>0</v>
      </c>
      <c r="BS154" s="20">
        <v>18</v>
      </c>
      <c r="BT154" s="20">
        <v>593</v>
      </c>
      <c r="BU154" s="20">
        <v>2291</v>
      </c>
      <c r="BV154" s="20">
        <v>5513</v>
      </c>
      <c r="BW154" s="20">
        <v>1</v>
      </c>
      <c r="BX154" s="20">
        <v>0</v>
      </c>
      <c r="BY154" s="20">
        <v>8</v>
      </c>
    </row>
    <row r="155" spans="1:77" x14ac:dyDescent="0.25">
      <c r="A155" s="20" t="s">
        <v>405</v>
      </c>
      <c r="B155" s="20" t="s">
        <v>406</v>
      </c>
      <c r="C155" s="20" t="s">
        <v>411</v>
      </c>
      <c r="D155" s="1">
        <v>44641</v>
      </c>
      <c r="E155">
        <v>106</v>
      </c>
      <c r="F155">
        <v>10</v>
      </c>
      <c r="G155">
        <v>9</v>
      </c>
      <c r="H155">
        <v>0</v>
      </c>
      <c r="I155">
        <v>0</v>
      </c>
      <c r="J155">
        <v>73</v>
      </c>
      <c r="K155">
        <v>4</v>
      </c>
      <c r="L155">
        <v>9</v>
      </c>
      <c r="M155">
        <v>1</v>
      </c>
      <c r="N155">
        <v>0</v>
      </c>
      <c r="O155">
        <v>0</v>
      </c>
      <c r="P155">
        <v>0</v>
      </c>
      <c r="Q155">
        <v>0</v>
      </c>
      <c r="R155">
        <v>510</v>
      </c>
      <c r="S155">
        <v>406</v>
      </c>
      <c r="T155">
        <v>18</v>
      </c>
      <c r="U155">
        <v>29</v>
      </c>
      <c r="V155">
        <v>5</v>
      </c>
      <c r="W155">
        <v>1520</v>
      </c>
      <c r="X155">
        <v>934</v>
      </c>
      <c r="Y155">
        <v>45</v>
      </c>
      <c r="Z155">
        <v>165</v>
      </c>
      <c r="AA155">
        <v>35</v>
      </c>
      <c r="AB155">
        <v>1128</v>
      </c>
      <c r="AC155">
        <v>597</v>
      </c>
      <c r="AD155">
        <v>7</v>
      </c>
      <c r="AE155">
        <v>72</v>
      </c>
      <c r="AF155">
        <v>227</v>
      </c>
      <c r="AG155">
        <v>189</v>
      </c>
      <c r="AH155">
        <v>66</v>
      </c>
      <c r="AI155">
        <v>3</v>
      </c>
      <c r="AJ155">
        <v>28</v>
      </c>
      <c r="AK155">
        <v>14</v>
      </c>
      <c r="AL155">
        <v>91</v>
      </c>
      <c r="AM155">
        <v>79</v>
      </c>
      <c r="AN155">
        <v>2</v>
      </c>
      <c r="AO155">
        <v>0</v>
      </c>
      <c r="AP155">
        <v>1</v>
      </c>
      <c r="AQ155">
        <v>0</v>
      </c>
      <c r="AR155">
        <v>0</v>
      </c>
      <c r="AS155">
        <v>0</v>
      </c>
      <c r="AT155">
        <v>0</v>
      </c>
      <c r="AU155">
        <v>0</v>
      </c>
      <c r="AV155">
        <v>0</v>
      </c>
      <c r="AW155">
        <v>0</v>
      </c>
      <c r="AX155">
        <v>0</v>
      </c>
      <c r="AY155">
        <v>0</v>
      </c>
      <c r="AZ155">
        <v>0</v>
      </c>
      <c r="BA155">
        <v>0</v>
      </c>
      <c r="BB155">
        <v>0</v>
      </c>
      <c r="BC155">
        <v>0</v>
      </c>
      <c r="BD155">
        <v>0</v>
      </c>
      <c r="BE155">
        <v>0</v>
      </c>
      <c r="BF155">
        <v>0</v>
      </c>
      <c r="BG155" s="20">
        <v>10</v>
      </c>
      <c r="BH155" s="20">
        <v>0</v>
      </c>
      <c r="BI155" s="20">
        <v>89</v>
      </c>
      <c r="BJ155" s="20">
        <v>0</v>
      </c>
      <c r="BK155" s="20">
        <v>452</v>
      </c>
      <c r="BL155" s="20">
        <v>1231</v>
      </c>
      <c r="BM155" s="20">
        <v>792</v>
      </c>
      <c r="BN155" s="20">
        <v>130</v>
      </c>
      <c r="BO155" s="20">
        <v>85</v>
      </c>
      <c r="BP155" s="20">
        <v>6305</v>
      </c>
      <c r="BQ155" s="20">
        <v>1876</v>
      </c>
      <c r="BR155" s="20">
        <v>0</v>
      </c>
      <c r="BS155" s="20">
        <v>28</v>
      </c>
      <c r="BT155" s="20">
        <v>489</v>
      </c>
      <c r="BU155" s="20">
        <v>2077</v>
      </c>
      <c r="BV155" s="20">
        <v>3423</v>
      </c>
      <c r="BW155" s="20">
        <v>0</v>
      </c>
      <c r="BX155" s="20">
        <v>0</v>
      </c>
      <c r="BY155" s="20">
        <v>4</v>
      </c>
    </row>
    <row r="156" spans="1:77" x14ac:dyDescent="0.25">
      <c r="A156" s="20" t="s">
        <v>405</v>
      </c>
      <c r="B156" s="20" t="s">
        <v>599</v>
      </c>
      <c r="C156" s="20" t="s">
        <v>617</v>
      </c>
      <c r="D156" s="1">
        <v>44641</v>
      </c>
      <c r="E156">
        <v>261</v>
      </c>
      <c r="F156">
        <v>6</v>
      </c>
      <c r="G156">
        <v>4</v>
      </c>
      <c r="H156">
        <v>0</v>
      </c>
      <c r="I156">
        <v>0</v>
      </c>
      <c r="J156">
        <v>166</v>
      </c>
      <c r="K156">
        <v>13</v>
      </c>
      <c r="L156">
        <v>31</v>
      </c>
      <c r="M156">
        <v>4</v>
      </c>
      <c r="N156">
        <v>7</v>
      </c>
      <c r="O156">
        <v>7</v>
      </c>
      <c r="P156">
        <v>0</v>
      </c>
      <c r="Q156">
        <v>0</v>
      </c>
      <c r="R156">
        <v>798</v>
      </c>
      <c r="S156">
        <v>594</v>
      </c>
      <c r="T156">
        <v>56</v>
      </c>
      <c r="U156">
        <v>58</v>
      </c>
      <c r="V156">
        <v>4</v>
      </c>
      <c r="W156">
        <v>0</v>
      </c>
      <c r="X156">
        <v>0</v>
      </c>
      <c r="Y156">
        <v>0</v>
      </c>
      <c r="Z156">
        <v>0</v>
      </c>
      <c r="AA156">
        <v>0</v>
      </c>
      <c r="AB156">
        <v>3488</v>
      </c>
      <c r="AC156">
        <v>1907</v>
      </c>
      <c r="AD156">
        <v>70</v>
      </c>
      <c r="AE156">
        <v>557</v>
      </c>
      <c r="AF156">
        <v>167</v>
      </c>
      <c r="AG156">
        <v>773</v>
      </c>
      <c r="AH156">
        <v>354</v>
      </c>
      <c r="AI156">
        <v>17</v>
      </c>
      <c r="AJ156">
        <v>146</v>
      </c>
      <c r="AK156">
        <v>26</v>
      </c>
      <c r="AL156">
        <v>108</v>
      </c>
      <c r="AM156">
        <v>84</v>
      </c>
      <c r="AN156">
        <v>8</v>
      </c>
      <c r="AO156">
        <v>3</v>
      </c>
      <c r="AP156">
        <v>0</v>
      </c>
      <c r="AQ156">
        <v>0</v>
      </c>
      <c r="AR156">
        <v>0</v>
      </c>
      <c r="AS156">
        <v>0</v>
      </c>
      <c r="AT156">
        <v>0</v>
      </c>
      <c r="AU156">
        <v>0</v>
      </c>
      <c r="AV156">
        <v>0</v>
      </c>
      <c r="AW156">
        <v>0</v>
      </c>
      <c r="AX156">
        <v>0</v>
      </c>
      <c r="AY156">
        <v>0</v>
      </c>
      <c r="AZ156">
        <v>0</v>
      </c>
      <c r="BA156">
        <v>0</v>
      </c>
      <c r="BB156">
        <v>0</v>
      </c>
      <c r="BC156">
        <v>0</v>
      </c>
      <c r="BD156">
        <v>0</v>
      </c>
      <c r="BE156">
        <v>0</v>
      </c>
      <c r="BF156">
        <v>0</v>
      </c>
      <c r="BG156" s="20">
        <v>6</v>
      </c>
      <c r="BH156" s="20">
        <v>0</v>
      </c>
      <c r="BI156" s="20">
        <v>209</v>
      </c>
      <c r="BJ156" s="20">
        <v>7</v>
      </c>
      <c r="BK156" s="20">
        <v>663</v>
      </c>
      <c r="BL156" s="20">
        <v>0</v>
      </c>
      <c r="BM156" s="20">
        <v>2590</v>
      </c>
      <c r="BN156" s="20">
        <v>546</v>
      </c>
      <c r="BO156" s="20">
        <v>95</v>
      </c>
      <c r="BP156" s="20">
        <v>16216</v>
      </c>
      <c r="BQ156" s="20">
        <v>5751</v>
      </c>
      <c r="BR156" s="20">
        <v>0</v>
      </c>
      <c r="BS156" s="20">
        <v>209</v>
      </c>
      <c r="BT156" s="20">
        <v>2545</v>
      </c>
      <c r="BU156" s="20">
        <v>3218</v>
      </c>
      <c r="BV156" s="20">
        <v>9576</v>
      </c>
      <c r="BW156" s="20">
        <v>9</v>
      </c>
      <c r="BX156" s="20">
        <v>0</v>
      </c>
      <c r="BY156" s="20">
        <v>0</v>
      </c>
    </row>
    <row r="157" spans="1:77" x14ac:dyDescent="0.25">
      <c r="A157" s="20" t="s">
        <v>405</v>
      </c>
      <c r="B157" s="20" t="s">
        <v>604</v>
      </c>
      <c r="C157" s="20" t="s">
        <v>618</v>
      </c>
      <c r="D157" s="1">
        <v>44641</v>
      </c>
      <c r="E157">
        <v>72</v>
      </c>
      <c r="F157">
        <v>0</v>
      </c>
      <c r="G157">
        <v>0</v>
      </c>
      <c r="H157">
        <v>0</v>
      </c>
      <c r="I157">
        <v>0</v>
      </c>
      <c r="J157">
        <v>39</v>
      </c>
      <c r="K157">
        <v>12</v>
      </c>
      <c r="L157">
        <v>0</v>
      </c>
      <c r="M157">
        <v>2</v>
      </c>
      <c r="N157">
        <v>0</v>
      </c>
      <c r="O157">
        <v>0</v>
      </c>
      <c r="P157">
        <v>0</v>
      </c>
      <c r="Q157">
        <v>0</v>
      </c>
      <c r="R157">
        <v>311</v>
      </c>
      <c r="S157">
        <v>233</v>
      </c>
      <c r="T157">
        <v>37</v>
      </c>
      <c r="U157">
        <v>0</v>
      </c>
      <c r="V157">
        <v>3</v>
      </c>
      <c r="W157">
        <v>976</v>
      </c>
      <c r="X157">
        <v>492</v>
      </c>
      <c r="Y157">
        <v>167</v>
      </c>
      <c r="Z157">
        <v>14</v>
      </c>
      <c r="AA157">
        <v>55</v>
      </c>
      <c r="AB157">
        <v>800</v>
      </c>
      <c r="AC157">
        <v>368</v>
      </c>
      <c r="AD157">
        <v>198</v>
      </c>
      <c r="AE157">
        <v>6</v>
      </c>
      <c r="AF157">
        <v>54</v>
      </c>
      <c r="AG157">
        <v>149</v>
      </c>
      <c r="AH157">
        <v>75</v>
      </c>
      <c r="AI157">
        <v>7</v>
      </c>
      <c r="AJ157">
        <v>19</v>
      </c>
      <c r="AK157">
        <v>9</v>
      </c>
      <c r="AL157">
        <v>33</v>
      </c>
      <c r="AM157">
        <v>21</v>
      </c>
      <c r="AN157">
        <v>4</v>
      </c>
      <c r="AO157">
        <v>0</v>
      </c>
      <c r="AP157">
        <v>0</v>
      </c>
      <c r="AQ157">
        <v>0</v>
      </c>
      <c r="AR157">
        <v>0</v>
      </c>
      <c r="AS157">
        <v>0</v>
      </c>
      <c r="AT157">
        <v>0</v>
      </c>
      <c r="AU157">
        <v>0</v>
      </c>
      <c r="AV157">
        <v>0</v>
      </c>
      <c r="AW157">
        <v>0</v>
      </c>
      <c r="AX157">
        <v>0</v>
      </c>
      <c r="AY157">
        <v>0</v>
      </c>
      <c r="AZ157">
        <v>0</v>
      </c>
      <c r="BA157">
        <v>0</v>
      </c>
      <c r="BB157">
        <v>0</v>
      </c>
      <c r="BC157">
        <v>0</v>
      </c>
      <c r="BD157">
        <v>0</v>
      </c>
      <c r="BE157">
        <v>0</v>
      </c>
      <c r="BF157">
        <v>0</v>
      </c>
      <c r="BG157" s="20">
        <v>0</v>
      </c>
      <c r="BH157" s="20">
        <v>0</v>
      </c>
      <c r="BI157" s="20">
        <v>54</v>
      </c>
      <c r="BJ157" s="20">
        <v>0</v>
      </c>
      <c r="BK157" s="20">
        <v>267</v>
      </c>
      <c r="BL157" s="20">
        <v>700</v>
      </c>
      <c r="BM157" s="20">
        <v>517</v>
      </c>
      <c r="BN157" s="20">
        <v>111</v>
      </c>
      <c r="BO157" s="20">
        <v>26</v>
      </c>
      <c r="BP157" s="20">
        <v>5817</v>
      </c>
      <c r="BQ157" s="20">
        <v>1684</v>
      </c>
      <c r="BR157" s="20">
        <v>0</v>
      </c>
      <c r="BS157" s="20">
        <v>256</v>
      </c>
      <c r="BT157" s="20">
        <v>146</v>
      </c>
      <c r="BU157" s="20">
        <v>2173</v>
      </c>
      <c r="BV157" s="20">
        <v>2957</v>
      </c>
      <c r="BW157" s="20">
        <v>0</v>
      </c>
      <c r="BX157" s="20">
        <v>0</v>
      </c>
      <c r="BY157" s="20">
        <v>5</v>
      </c>
    </row>
    <row r="158" spans="1:77" x14ac:dyDescent="0.25">
      <c r="A158" s="20" t="s">
        <v>405</v>
      </c>
      <c r="B158" s="20" t="s">
        <v>463</v>
      </c>
      <c r="C158" s="20" t="s">
        <v>467</v>
      </c>
      <c r="D158" s="1">
        <v>44641</v>
      </c>
      <c r="E158">
        <v>149</v>
      </c>
      <c r="F158">
        <v>3</v>
      </c>
      <c r="G158">
        <v>3</v>
      </c>
      <c r="H158">
        <v>0</v>
      </c>
      <c r="I158">
        <v>0</v>
      </c>
      <c r="J158">
        <v>98</v>
      </c>
      <c r="K158">
        <v>6</v>
      </c>
      <c r="L158">
        <v>13</v>
      </c>
      <c r="M158">
        <v>3</v>
      </c>
      <c r="N158">
        <v>0</v>
      </c>
      <c r="O158">
        <v>0</v>
      </c>
      <c r="P158">
        <v>0</v>
      </c>
      <c r="Q158">
        <v>0</v>
      </c>
      <c r="R158">
        <v>410</v>
      </c>
      <c r="S158">
        <v>292</v>
      </c>
      <c r="T158">
        <v>16</v>
      </c>
      <c r="U158">
        <v>30</v>
      </c>
      <c r="V158">
        <v>16</v>
      </c>
      <c r="W158">
        <v>1425</v>
      </c>
      <c r="X158">
        <v>722</v>
      </c>
      <c r="Y158">
        <v>40</v>
      </c>
      <c r="Z158">
        <v>157</v>
      </c>
      <c r="AA158">
        <v>122</v>
      </c>
      <c r="AB158">
        <v>1053</v>
      </c>
      <c r="AC158">
        <v>469</v>
      </c>
      <c r="AD158">
        <v>30</v>
      </c>
      <c r="AE158">
        <v>210</v>
      </c>
      <c r="AF158">
        <v>127</v>
      </c>
      <c r="AG158">
        <v>208</v>
      </c>
      <c r="AH158">
        <v>100</v>
      </c>
      <c r="AI158">
        <v>1</v>
      </c>
      <c r="AJ158">
        <v>21</v>
      </c>
      <c r="AK158">
        <v>21</v>
      </c>
      <c r="AL158">
        <v>36</v>
      </c>
      <c r="AM158">
        <v>28</v>
      </c>
      <c r="AN158">
        <v>4</v>
      </c>
      <c r="AO158">
        <v>2</v>
      </c>
      <c r="AP158">
        <v>0</v>
      </c>
      <c r="AQ158">
        <v>0</v>
      </c>
      <c r="AR158">
        <v>0</v>
      </c>
      <c r="AS158">
        <v>0</v>
      </c>
      <c r="AT158">
        <v>0</v>
      </c>
      <c r="AU158">
        <v>0</v>
      </c>
      <c r="AV158">
        <v>0</v>
      </c>
      <c r="AW158">
        <v>0</v>
      </c>
      <c r="AX158">
        <v>0</v>
      </c>
      <c r="AY158">
        <v>0</v>
      </c>
      <c r="AZ158">
        <v>0</v>
      </c>
      <c r="BA158">
        <v>0</v>
      </c>
      <c r="BB158">
        <v>0</v>
      </c>
      <c r="BC158">
        <v>0</v>
      </c>
      <c r="BD158">
        <v>0</v>
      </c>
      <c r="BE158">
        <v>0</v>
      </c>
      <c r="BF158">
        <v>0</v>
      </c>
      <c r="BG158" s="20">
        <v>3</v>
      </c>
      <c r="BH158" s="20">
        <v>0</v>
      </c>
      <c r="BI158" s="20">
        <v>126</v>
      </c>
      <c r="BJ158" s="20">
        <v>0</v>
      </c>
      <c r="BK158" s="20">
        <v>340</v>
      </c>
      <c r="BL158" s="20">
        <v>1046</v>
      </c>
      <c r="BM158" s="20">
        <v>652</v>
      </c>
      <c r="BN158" s="20">
        <v>155</v>
      </c>
      <c r="BO158" s="20">
        <v>30</v>
      </c>
      <c r="BP158" s="20">
        <v>8178</v>
      </c>
      <c r="BQ158" s="20">
        <v>2662</v>
      </c>
      <c r="BR158" s="20">
        <v>0</v>
      </c>
      <c r="BS158" s="20">
        <v>54</v>
      </c>
      <c r="BT158" s="20">
        <v>773</v>
      </c>
      <c r="BU158" s="20">
        <v>2582</v>
      </c>
      <c r="BV158" s="20">
        <v>4391</v>
      </c>
      <c r="BW158" s="20">
        <v>0</v>
      </c>
      <c r="BX158" s="20">
        <v>0</v>
      </c>
      <c r="BY158" s="20">
        <v>9</v>
      </c>
    </row>
    <row r="159" spans="1:77" x14ac:dyDescent="0.25">
      <c r="A159" s="20" t="s">
        <v>405</v>
      </c>
      <c r="B159" s="20" t="s">
        <v>406</v>
      </c>
      <c r="C159" s="20" t="s">
        <v>412</v>
      </c>
      <c r="D159" s="1">
        <v>44641</v>
      </c>
      <c r="E159">
        <v>96</v>
      </c>
      <c r="F159">
        <v>0</v>
      </c>
      <c r="G159">
        <v>0</v>
      </c>
      <c r="H159">
        <v>0</v>
      </c>
      <c r="I159">
        <v>0</v>
      </c>
      <c r="J159">
        <v>60</v>
      </c>
      <c r="K159">
        <v>1</v>
      </c>
      <c r="L159">
        <v>9</v>
      </c>
      <c r="M159">
        <v>3</v>
      </c>
      <c r="N159">
        <v>0</v>
      </c>
      <c r="O159">
        <v>0</v>
      </c>
      <c r="P159">
        <v>0</v>
      </c>
      <c r="Q159">
        <v>0</v>
      </c>
      <c r="R159">
        <v>349</v>
      </c>
      <c r="S159">
        <v>276</v>
      </c>
      <c r="T159">
        <v>7</v>
      </c>
      <c r="U159">
        <v>13</v>
      </c>
      <c r="V159">
        <v>2</v>
      </c>
      <c r="W159">
        <v>1294</v>
      </c>
      <c r="X159">
        <v>745</v>
      </c>
      <c r="Y159">
        <v>10</v>
      </c>
      <c r="Z159">
        <v>138</v>
      </c>
      <c r="AA159">
        <v>48</v>
      </c>
      <c r="AB159">
        <v>850</v>
      </c>
      <c r="AC159">
        <v>446</v>
      </c>
      <c r="AD159">
        <v>2</v>
      </c>
      <c r="AE159">
        <v>19</v>
      </c>
      <c r="AF159">
        <v>183</v>
      </c>
      <c r="AG159">
        <v>173</v>
      </c>
      <c r="AH159">
        <v>70</v>
      </c>
      <c r="AI159">
        <v>0</v>
      </c>
      <c r="AJ159">
        <v>11</v>
      </c>
      <c r="AK159">
        <v>19</v>
      </c>
      <c r="AL159">
        <v>28</v>
      </c>
      <c r="AM159">
        <v>23</v>
      </c>
      <c r="AN159">
        <v>0</v>
      </c>
      <c r="AO159">
        <v>2</v>
      </c>
      <c r="AP159">
        <v>0</v>
      </c>
      <c r="AQ159">
        <v>0</v>
      </c>
      <c r="AR159">
        <v>0</v>
      </c>
      <c r="AS159">
        <v>0</v>
      </c>
      <c r="AT159">
        <v>0</v>
      </c>
      <c r="AU159">
        <v>0</v>
      </c>
      <c r="AV159">
        <v>0</v>
      </c>
      <c r="AW159">
        <v>0</v>
      </c>
      <c r="AX159">
        <v>0</v>
      </c>
      <c r="AY159">
        <v>0</v>
      </c>
      <c r="AZ159">
        <v>0</v>
      </c>
      <c r="BA159">
        <v>0</v>
      </c>
      <c r="BB159">
        <v>0</v>
      </c>
      <c r="BC159">
        <v>0</v>
      </c>
      <c r="BD159">
        <v>0</v>
      </c>
      <c r="BE159">
        <v>0</v>
      </c>
      <c r="BF159">
        <v>0</v>
      </c>
      <c r="BG159" s="20">
        <v>0</v>
      </c>
      <c r="BH159" s="20">
        <v>0</v>
      </c>
      <c r="BI159" s="20">
        <v>79</v>
      </c>
      <c r="BJ159" s="20">
        <v>0</v>
      </c>
      <c r="BK159" s="20">
        <v>324</v>
      </c>
      <c r="BL159" s="20">
        <v>1064</v>
      </c>
      <c r="BM159" s="20">
        <v>630</v>
      </c>
      <c r="BN159" s="20">
        <v>132</v>
      </c>
      <c r="BO159" s="20">
        <v>26</v>
      </c>
      <c r="BP159" s="20">
        <v>4524</v>
      </c>
      <c r="BQ159" s="20">
        <v>1462</v>
      </c>
      <c r="BR159" s="20">
        <v>0</v>
      </c>
      <c r="BS159" s="20">
        <v>6</v>
      </c>
      <c r="BT159" s="20">
        <v>72</v>
      </c>
      <c r="BU159" s="20">
        <v>1441</v>
      </c>
      <c r="BV159" s="20">
        <v>2818</v>
      </c>
      <c r="BW159" s="20">
        <v>0</v>
      </c>
      <c r="BX159" s="20">
        <v>0</v>
      </c>
      <c r="BY159" s="20">
        <v>0</v>
      </c>
    </row>
    <row r="160" spans="1:77" x14ac:dyDescent="0.25">
      <c r="A160" s="20" t="s">
        <v>405</v>
      </c>
      <c r="B160" s="20" t="s">
        <v>604</v>
      </c>
      <c r="C160" s="20" t="s">
        <v>619</v>
      </c>
      <c r="D160" s="1">
        <v>44641</v>
      </c>
      <c r="E160">
        <v>110</v>
      </c>
      <c r="F160">
        <v>1</v>
      </c>
      <c r="G160">
        <v>1</v>
      </c>
      <c r="H160">
        <v>0</v>
      </c>
      <c r="I160">
        <v>0</v>
      </c>
      <c r="J160">
        <v>74</v>
      </c>
      <c r="K160">
        <v>12</v>
      </c>
      <c r="L160">
        <v>1</v>
      </c>
      <c r="M160">
        <v>2</v>
      </c>
      <c r="N160">
        <v>4</v>
      </c>
      <c r="O160">
        <v>4</v>
      </c>
      <c r="P160">
        <v>0</v>
      </c>
      <c r="Q160">
        <v>0</v>
      </c>
      <c r="R160">
        <v>478</v>
      </c>
      <c r="S160">
        <v>370</v>
      </c>
      <c r="T160">
        <v>59</v>
      </c>
      <c r="U160">
        <v>1</v>
      </c>
      <c r="V160">
        <v>3</v>
      </c>
      <c r="W160">
        <v>0</v>
      </c>
      <c r="X160">
        <v>0</v>
      </c>
      <c r="Y160">
        <v>0</v>
      </c>
      <c r="Z160">
        <v>0</v>
      </c>
      <c r="AA160">
        <v>0</v>
      </c>
      <c r="AB160">
        <v>1573</v>
      </c>
      <c r="AC160">
        <v>855</v>
      </c>
      <c r="AD160">
        <v>419</v>
      </c>
      <c r="AE160">
        <v>13</v>
      </c>
      <c r="AF160">
        <v>29</v>
      </c>
      <c r="AG160">
        <v>276</v>
      </c>
      <c r="AH160">
        <v>125</v>
      </c>
      <c r="AI160">
        <v>28</v>
      </c>
      <c r="AJ160">
        <v>26</v>
      </c>
      <c r="AK160">
        <v>16</v>
      </c>
      <c r="AL160">
        <v>35</v>
      </c>
      <c r="AM160">
        <v>27</v>
      </c>
      <c r="AN160">
        <v>5</v>
      </c>
      <c r="AO160">
        <v>1</v>
      </c>
      <c r="AP160">
        <v>0</v>
      </c>
      <c r="AQ160">
        <v>0</v>
      </c>
      <c r="AR160">
        <v>0</v>
      </c>
      <c r="AS160">
        <v>0</v>
      </c>
      <c r="AT160">
        <v>0</v>
      </c>
      <c r="AU160">
        <v>0</v>
      </c>
      <c r="AV160">
        <v>0</v>
      </c>
      <c r="AW160">
        <v>0</v>
      </c>
      <c r="AX160">
        <v>0</v>
      </c>
      <c r="AY160">
        <v>0</v>
      </c>
      <c r="AZ160">
        <v>0</v>
      </c>
      <c r="BA160">
        <v>0</v>
      </c>
      <c r="BB160">
        <v>0</v>
      </c>
      <c r="BC160">
        <v>0</v>
      </c>
      <c r="BD160">
        <v>0</v>
      </c>
      <c r="BE160">
        <v>0</v>
      </c>
      <c r="BF160">
        <v>0</v>
      </c>
      <c r="BG160" s="20">
        <v>1</v>
      </c>
      <c r="BH160" s="20">
        <v>0</v>
      </c>
      <c r="BI160" s="20">
        <v>93</v>
      </c>
      <c r="BJ160" s="20">
        <v>4</v>
      </c>
      <c r="BK160" s="20">
        <v>412</v>
      </c>
      <c r="BL160" s="20">
        <v>0</v>
      </c>
      <c r="BM160" s="20">
        <v>1085</v>
      </c>
      <c r="BN160" s="20">
        <v>194</v>
      </c>
      <c r="BO160" s="20">
        <v>28</v>
      </c>
      <c r="BP160" s="20">
        <v>5589</v>
      </c>
      <c r="BQ160" s="20">
        <v>2308</v>
      </c>
      <c r="BR160" s="20">
        <v>0</v>
      </c>
      <c r="BS160" s="20">
        <v>592</v>
      </c>
      <c r="BT160" s="20">
        <v>162</v>
      </c>
      <c r="BU160" s="20">
        <v>1209</v>
      </c>
      <c r="BV160" s="20">
        <v>3429</v>
      </c>
      <c r="BW160" s="20">
        <v>3</v>
      </c>
      <c r="BX160" s="20">
        <v>0</v>
      </c>
      <c r="BY160" s="20">
        <v>0</v>
      </c>
    </row>
    <row r="161" spans="1:77" x14ac:dyDescent="0.25">
      <c r="A161" s="20" t="s">
        <v>405</v>
      </c>
      <c r="B161" s="20" t="s">
        <v>468</v>
      </c>
      <c r="C161" s="20" t="s">
        <v>469</v>
      </c>
      <c r="D161" s="1">
        <v>44641</v>
      </c>
      <c r="E161">
        <v>37</v>
      </c>
      <c r="F161">
        <v>0</v>
      </c>
      <c r="G161">
        <v>0</v>
      </c>
      <c r="H161">
        <v>1</v>
      </c>
      <c r="I161">
        <v>1</v>
      </c>
      <c r="J161">
        <v>24</v>
      </c>
      <c r="K161">
        <v>1</v>
      </c>
      <c r="L161">
        <v>3</v>
      </c>
      <c r="M161">
        <v>1</v>
      </c>
      <c r="N161">
        <v>1</v>
      </c>
      <c r="O161">
        <v>1</v>
      </c>
      <c r="P161">
        <v>0</v>
      </c>
      <c r="Q161">
        <v>0</v>
      </c>
      <c r="R161">
        <v>131</v>
      </c>
      <c r="S161">
        <v>89</v>
      </c>
      <c r="T161">
        <v>10</v>
      </c>
      <c r="U161">
        <v>2</v>
      </c>
      <c r="V161">
        <v>5</v>
      </c>
      <c r="W161">
        <v>843</v>
      </c>
      <c r="X161">
        <v>512</v>
      </c>
      <c r="Y161">
        <v>22</v>
      </c>
      <c r="Z161">
        <v>59</v>
      </c>
      <c r="AA161">
        <v>20</v>
      </c>
      <c r="AB161">
        <v>362</v>
      </c>
      <c r="AC161">
        <v>191</v>
      </c>
      <c r="AD161">
        <v>9</v>
      </c>
      <c r="AE161">
        <v>59</v>
      </c>
      <c r="AF161">
        <v>21</v>
      </c>
      <c r="AG161">
        <v>75</v>
      </c>
      <c r="AH161">
        <v>28</v>
      </c>
      <c r="AI161">
        <v>3</v>
      </c>
      <c r="AJ161">
        <v>5</v>
      </c>
      <c r="AK161">
        <v>6</v>
      </c>
      <c r="AL161">
        <v>12</v>
      </c>
      <c r="AM161">
        <v>8</v>
      </c>
      <c r="AN161">
        <v>1</v>
      </c>
      <c r="AO161">
        <v>1</v>
      </c>
      <c r="AP161">
        <v>0</v>
      </c>
      <c r="AQ161">
        <v>0</v>
      </c>
      <c r="AR161">
        <v>0</v>
      </c>
      <c r="AS161">
        <v>0</v>
      </c>
      <c r="AT161">
        <v>0</v>
      </c>
      <c r="AU161">
        <v>0</v>
      </c>
      <c r="AV161">
        <v>0</v>
      </c>
      <c r="AW161">
        <v>0</v>
      </c>
      <c r="AX161">
        <v>0</v>
      </c>
      <c r="AY161">
        <v>0</v>
      </c>
      <c r="AZ161">
        <v>0</v>
      </c>
      <c r="BA161">
        <v>0</v>
      </c>
      <c r="BB161">
        <v>0</v>
      </c>
      <c r="BC161">
        <v>0</v>
      </c>
      <c r="BD161">
        <v>0</v>
      </c>
      <c r="BE161">
        <v>0</v>
      </c>
      <c r="BF161">
        <v>0</v>
      </c>
      <c r="BG161" s="20">
        <v>0</v>
      </c>
      <c r="BH161" s="20">
        <v>1</v>
      </c>
      <c r="BI161" s="20">
        <v>31</v>
      </c>
      <c r="BJ161" s="20">
        <v>1</v>
      </c>
      <c r="BK161" s="20">
        <v>110</v>
      </c>
      <c r="BL161" s="20">
        <v>718</v>
      </c>
      <c r="BM161" s="20">
        <v>263</v>
      </c>
      <c r="BN161" s="20">
        <v>56</v>
      </c>
      <c r="BO161" s="20">
        <v>10</v>
      </c>
      <c r="BP161" s="20">
        <v>2516</v>
      </c>
      <c r="BQ161" s="20">
        <v>828</v>
      </c>
      <c r="BR161" s="20">
        <v>0</v>
      </c>
      <c r="BS161" s="20">
        <v>18</v>
      </c>
      <c r="BT161" s="20">
        <v>192</v>
      </c>
      <c r="BU161" s="20">
        <v>637</v>
      </c>
      <c r="BV161" s="20">
        <v>1537</v>
      </c>
      <c r="BW161" s="20">
        <v>0</v>
      </c>
      <c r="BX161" s="20">
        <v>0</v>
      </c>
      <c r="BY161" s="20">
        <v>0</v>
      </c>
    </row>
    <row r="162" spans="1:77" x14ac:dyDescent="0.25">
      <c r="A162" s="20" t="s">
        <v>405</v>
      </c>
      <c r="B162" s="20" t="s">
        <v>468</v>
      </c>
      <c r="C162" s="20" t="s">
        <v>469</v>
      </c>
      <c r="D162" s="1">
        <v>44641</v>
      </c>
      <c r="AA162">
        <v>1</v>
      </c>
      <c r="BG162" s="20"/>
      <c r="BH162" s="20"/>
      <c r="BI162" s="20"/>
      <c r="BJ162" s="20"/>
      <c r="BK162" s="20"/>
      <c r="BL162" s="20"/>
      <c r="BM162" s="20"/>
      <c r="BN162" s="20"/>
      <c r="BO162" s="20"/>
      <c r="BP162" s="20"/>
      <c r="BQ162" s="20"/>
      <c r="BR162" s="20"/>
      <c r="BS162" s="20"/>
      <c r="BT162" s="20"/>
      <c r="BU162" s="20"/>
      <c r="BV162" s="20"/>
      <c r="BW162" s="20"/>
      <c r="BX162" s="20"/>
      <c r="BY162" s="20"/>
    </row>
    <row r="163" spans="1:77" x14ac:dyDescent="0.25">
      <c r="A163" s="20" t="s">
        <v>405</v>
      </c>
      <c r="B163" s="20" t="s">
        <v>406</v>
      </c>
      <c r="C163" s="20" t="s">
        <v>620</v>
      </c>
      <c r="D163" s="1">
        <v>44641</v>
      </c>
      <c r="E163">
        <v>57</v>
      </c>
      <c r="F163">
        <v>0</v>
      </c>
      <c r="G163">
        <v>0</v>
      </c>
      <c r="H163">
        <v>2</v>
      </c>
      <c r="I163">
        <v>1</v>
      </c>
      <c r="J163">
        <v>35</v>
      </c>
      <c r="K163">
        <v>3</v>
      </c>
      <c r="L163">
        <v>4</v>
      </c>
      <c r="M163">
        <v>0</v>
      </c>
      <c r="N163">
        <v>1</v>
      </c>
      <c r="O163">
        <v>1</v>
      </c>
      <c r="P163">
        <v>0</v>
      </c>
      <c r="Q163">
        <v>0</v>
      </c>
      <c r="R163">
        <v>103</v>
      </c>
      <c r="S163">
        <v>70</v>
      </c>
      <c r="T163">
        <v>7</v>
      </c>
      <c r="U163">
        <v>9</v>
      </c>
      <c r="V163">
        <v>0</v>
      </c>
      <c r="W163">
        <v>775</v>
      </c>
      <c r="X163">
        <v>409</v>
      </c>
      <c r="Y163">
        <v>54</v>
      </c>
      <c r="Z163">
        <v>97</v>
      </c>
      <c r="AA163">
        <v>5</v>
      </c>
      <c r="AB163">
        <v>447</v>
      </c>
      <c r="AC163">
        <v>225</v>
      </c>
      <c r="AD163">
        <v>4</v>
      </c>
      <c r="AE163">
        <v>95</v>
      </c>
      <c r="AF163">
        <v>5</v>
      </c>
      <c r="AG163">
        <v>101</v>
      </c>
      <c r="AH163">
        <v>43</v>
      </c>
      <c r="AI163">
        <v>17</v>
      </c>
      <c r="AJ163">
        <v>6</v>
      </c>
      <c r="AK163">
        <v>3</v>
      </c>
      <c r="AL163">
        <v>12</v>
      </c>
      <c r="AM163">
        <v>8</v>
      </c>
      <c r="AN163">
        <v>0</v>
      </c>
      <c r="AO163">
        <v>0</v>
      </c>
      <c r="AP163">
        <v>0</v>
      </c>
      <c r="AQ163">
        <v>0</v>
      </c>
      <c r="AR163">
        <v>0</v>
      </c>
      <c r="AS163">
        <v>0</v>
      </c>
      <c r="AT163">
        <v>0</v>
      </c>
      <c r="AU163">
        <v>0</v>
      </c>
      <c r="AV163">
        <v>1</v>
      </c>
      <c r="AW163">
        <v>0</v>
      </c>
      <c r="AX163">
        <v>0</v>
      </c>
      <c r="AY163">
        <v>0</v>
      </c>
      <c r="AZ163">
        <v>0</v>
      </c>
      <c r="BA163">
        <v>0</v>
      </c>
      <c r="BB163">
        <v>0</v>
      </c>
      <c r="BC163">
        <v>0</v>
      </c>
      <c r="BD163">
        <v>0</v>
      </c>
      <c r="BE163">
        <v>0</v>
      </c>
      <c r="BF163">
        <v>0</v>
      </c>
      <c r="BG163" s="20">
        <v>0</v>
      </c>
      <c r="BH163" s="20">
        <v>1</v>
      </c>
      <c r="BI163" s="20">
        <v>48</v>
      </c>
      <c r="BJ163" s="20">
        <v>1</v>
      </c>
      <c r="BK163" s="20">
        <v>83</v>
      </c>
      <c r="BL163" s="20">
        <v>580</v>
      </c>
      <c r="BM163" s="20">
        <v>331</v>
      </c>
      <c r="BN163" s="20">
        <v>71</v>
      </c>
      <c r="BO163" s="20">
        <v>10</v>
      </c>
      <c r="BP163" s="20">
        <v>3096</v>
      </c>
      <c r="BQ163" s="20">
        <v>849</v>
      </c>
      <c r="BR163" s="20">
        <v>0</v>
      </c>
      <c r="BS163" s="20">
        <v>794</v>
      </c>
      <c r="BT163" s="20">
        <v>118</v>
      </c>
      <c r="BU163" s="20">
        <v>368</v>
      </c>
      <c r="BV163" s="20">
        <v>1634</v>
      </c>
      <c r="BW163" s="20">
        <v>0</v>
      </c>
      <c r="BX163" s="20">
        <v>0</v>
      </c>
      <c r="BY163" s="20">
        <v>2</v>
      </c>
    </row>
    <row r="164" spans="1:77" x14ac:dyDescent="0.25">
      <c r="A164" s="20" t="s">
        <v>405</v>
      </c>
      <c r="B164" s="20" t="s">
        <v>459</v>
      </c>
      <c r="C164" s="20" t="s">
        <v>621</v>
      </c>
      <c r="D164" s="1">
        <v>44641</v>
      </c>
      <c r="E164">
        <v>23</v>
      </c>
      <c r="F164">
        <v>2</v>
      </c>
      <c r="G164">
        <v>1</v>
      </c>
      <c r="H164">
        <v>0</v>
      </c>
      <c r="I164">
        <v>0</v>
      </c>
      <c r="J164">
        <v>11</v>
      </c>
      <c r="K164">
        <v>0</v>
      </c>
      <c r="L164">
        <v>6</v>
      </c>
      <c r="M164">
        <v>0</v>
      </c>
      <c r="N164">
        <v>0</v>
      </c>
      <c r="O164">
        <v>0</v>
      </c>
      <c r="P164">
        <v>0</v>
      </c>
      <c r="Q164">
        <v>0</v>
      </c>
      <c r="R164">
        <v>100</v>
      </c>
      <c r="S164">
        <v>62</v>
      </c>
      <c r="T164">
        <v>6</v>
      </c>
      <c r="U164">
        <v>11</v>
      </c>
      <c r="V164">
        <v>5</v>
      </c>
      <c r="W164">
        <v>313</v>
      </c>
      <c r="X164">
        <v>139</v>
      </c>
      <c r="Y164">
        <v>2</v>
      </c>
      <c r="Z164">
        <v>54</v>
      </c>
      <c r="AA164">
        <v>32</v>
      </c>
      <c r="AB164">
        <v>289</v>
      </c>
      <c r="AC164">
        <v>119</v>
      </c>
      <c r="AD164">
        <v>0</v>
      </c>
      <c r="AE164">
        <v>80</v>
      </c>
      <c r="AF164">
        <v>31</v>
      </c>
      <c r="AG164">
        <v>32</v>
      </c>
      <c r="AH164">
        <v>12</v>
      </c>
      <c r="AI164">
        <v>0</v>
      </c>
      <c r="AJ164">
        <v>3</v>
      </c>
      <c r="AK164">
        <v>8</v>
      </c>
      <c r="AL164">
        <v>5</v>
      </c>
      <c r="AM164">
        <v>4</v>
      </c>
      <c r="AN164">
        <v>1</v>
      </c>
      <c r="AO164">
        <v>0</v>
      </c>
      <c r="AP164">
        <v>0</v>
      </c>
      <c r="AQ164">
        <v>0</v>
      </c>
      <c r="AR164">
        <v>0</v>
      </c>
      <c r="AS164">
        <v>1</v>
      </c>
      <c r="AT164">
        <v>0</v>
      </c>
      <c r="AU164">
        <v>0</v>
      </c>
      <c r="AV164">
        <v>0</v>
      </c>
      <c r="AW164">
        <v>0</v>
      </c>
      <c r="AX164">
        <v>0</v>
      </c>
      <c r="AY164">
        <v>0</v>
      </c>
      <c r="AZ164">
        <v>0</v>
      </c>
      <c r="BA164">
        <v>0</v>
      </c>
      <c r="BB164">
        <v>0</v>
      </c>
      <c r="BC164">
        <v>0</v>
      </c>
      <c r="BD164">
        <v>0</v>
      </c>
      <c r="BE164">
        <v>0</v>
      </c>
      <c r="BF164">
        <v>0</v>
      </c>
      <c r="BG164" s="20">
        <v>1</v>
      </c>
      <c r="BH164" s="20">
        <v>0</v>
      </c>
      <c r="BI164" s="20">
        <v>17</v>
      </c>
      <c r="BJ164" s="20">
        <v>0</v>
      </c>
      <c r="BK164" s="20">
        <v>72</v>
      </c>
      <c r="BL164" s="20">
        <v>208</v>
      </c>
      <c r="BM164" s="20">
        <v>175</v>
      </c>
      <c r="BN164" s="20">
        <v>19</v>
      </c>
      <c r="BO164" s="20">
        <v>4</v>
      </c>
      <c r="BP164" s="20">
        <v>1689</v>
      </c>
      <c r="BQ164" s="20">
        <v>337</v>
      </c>
      <c r="BR164" s="20">
        <v>0</v>
      </c>
      <c r="BS164" s="20">
        <v>2</v>
      </c>
      <c r="BT164" s="20">
        <v>98</v>
      </c>
      <c r="BU164" s="20">
        <v>848</v>
      </c>
      <c r="BV164" s="20">
        <v>671</v>
      </c>
      <c r="BW164" s="20">
        <v>0</v>
      </c>
      <c r="BX164" s="20">
        <v>0</v>
      </c>
      <c r="BY164" s="20">
        <v>0</v>
      </c>
    </row>
    <row r="165" spans="1:77" x14ac:dyDescent="0.25">
      <c r="A165" s="20" t="s">
        <v>405</v>
      </c>
      <c r="B165" s="20" t="s">
        <v>463</v>
      </c>
      <c r="C165" s="20" t="s">
        <v>470</v>
      </c>
      <c r="D165" s="1">
        <v>44641</v>
      </c>
      <c r="E165">
        <v>111</v>
      </c>
      <c r="F165">
        <v>0</v>
      </c>
      <c r="G165">
        <v>0</v>
      </c>
      <c r="H165">
        <v>6</v>
      </c>
      <c r="I165">
        <v>5</v>
      </c>
      <c r="J165">
        <v>65</v>
      </c>
      <c r="K165">
        <v>22</v>
      </c>
      <c r="L165">
        <v>3</v>
      </c>
      <c r="M165">
        <v>1</v>
      </c>
      <c r="N165">
        <v>52</v>
      </c>
      <c r="O165">
        <v>42</v>
      </c>
      <c r="P165">
        <v>4</v>
      </c>
      <c r="Q165">
        <v>1</v>
      </c>
      <c r="R165">
        <v>231</v>
      </c>
      <c r="S165">
        <v>123</v>
      </c>
      <c r="T165">
        <v>63</v>
      </c>
      <c r="U165">
        <v>1</v>
      </c>
      <c r="V165">
        <v>3</v>
      </c>
      <c r="W165">
        <v>1415</v>
      </c>
      <c r="X165">
        <v>578</v>
      </c>
      <c r="Y165">
        <v>385</v>
      </c>
      <c r="Z165">
        <v>32</v>
      </c>
      <c r="AA165">
        <v>55</v>
      </c>
      <c r="AB165">
        <v>1105</v>
      </c>
      <c r="AC165">
        <v>407</v>
      </c>
      <c r="AD165">
        <v>399</v>
      </c>
      <c r="AE165">
        <v>6</v>
      </c>
      <c r="AF165">
        <v>60</v>
      </c>
      <c r="AG165">
        <v>122</v>
      </c>
      <c r="AH165">
        <v>51</v>
      </c>
      <c r="AI165">
        <v>6</v>
      </c>
      <c r="AJ165">
        <v>8</v>
      </c>
      <c r="AK165">
        <v>20</v>
      </c>
      <c r="AL165">
        <v>24</v>
      </c>
      <c r="AM165">
        <v>20</v>
      </c>
      <c r="AN165">
        <v>1</v>
      </c>
      <c r="AO165">
        <v>0</v>
      </c>
      <c r="AP165">
        <v>0</v>
      </c>
      <c r="AQ165">
        <v>0</v>
      </c>
      <c r="AR165">
        <v>0</v>
      </c>
      <c r="AS165">
        <v>0</v>
      </c>
      <c r="AT165">
        <v>0</v>
      </c>
      <c r="AU165">
        <v>0</v>
      </c>
      <c r="AV165">
        <v>0</v>
      </c>
      <c r="AW165">
        <v>0</v>
      </c>
      <c r="AX165">
        <v>0</v>
      </c>
      <c r="AY165">
        <v>0</v>
      </c>
      <c r="AZ165">
        <v>0</v>
      </c>
      <c r="BA165">
        <v>0</v>
      </c>
      <c r="BB165">
        <v>0</v>
      </c>
      <c r="BC165">
        <v>0</v>
      </c>
      <c r="BD165">
        <v>0</v>
      </c>
      <c r="BE165">
        <v>0</v>
      </c>
      <c r="BF165">
        <v>0</v>
      </c>
      <c r="BG165" s="20">
        <v>0</v>
      </c>
      <c r="BH165" s="20">
        <v>6</v>
      </c>
      <c r="BI165" s="20">
        <v>80</v>
      </c>
      <c r="BJ165" s="20">
        <v>46</v>
      </c>
      <c r="BK165" s="20">
        <v>155</v>
      </c>
      <c r="BL165" s="20">
        <v>879</v>
      </c>
      <c r="BM165" s="20">
        <v>608</v>
      </c>
      <c r="BN165" s="20">
        <v>84</v>
      </c>
      <c r="BO165" s="20">
        <v>23</v>
      </c>
      <c r="BP165" s="20">
        <v>6144</v>
      </c>
      <c r="BQ165" s="20">
        <v>1304</v>
      </c>
      <c r="BR165" s="20">
        <v>0</v>
      </c>
      <c r="BS165" s="20">
        <v>484</v>
      </c>
      <c r="BT165" s="20">
        <v>158</v>
      </c>
      <c r="BU165" s="20">
        <v>2733</v>
      </c>
      <c r="BV165" s="20">
        <v>2524</v>
      </c>
      <c r="BW165" s="20">
        <v>0</v>
      </c>
      <c r="BX165" s="20">
        <v>0</v>
      </c>
      <c r="BY165" s="20">
        <v>3</v>
      </c>
    </row>
    <row r="166" spans="1:77" x14ac:dyDescent="0.25">
      <c r="A166" s="20" t="s">
        <v>405</v>
      </c>
      <c r="B166" s="20" t="s">
        <v>463</v>
      </c>
      <c r="C166" s="20" t="s">
        <v>470</v>
      </c>
      <c r="D166" s="1">
        <v>44641</v>
      </c>
      <c r="AA166">
        <v>1</v>
      </c>
      <c r="BG166" s="20"/>
      <c r="BH166" s="20"/>
      <c r="BI166" s="20"/>
      <c r="BJ166" s="20"/>
      <c r="BK166" s="20"/>
      <c r="BL166" s="20"/>
      <c r="BM166" s="20"/>
      <c r="BN166" s="20"/>
      <c r="BO166" s="20"/>
      <c r="BP166" s="20">
        <v>1</v>
      </c>
      <c r="BQ166" s="20"/>
      <c r="BR166" s="20"/>
      <c r="BS166" s="20"/>
      <c r="BT166" s="20"/>
      <c r="BU166" s="20"/>
      <c r="BV166" s="20"/>
      <c r="BW166" s="20"/>
      <c r="BX166" s="20"/>
      <c r="BY166" s="20"/>
    </row>
    <row r="167" spans="1:77" x14ac:dyDescent="0.25">
      <c r="A167" s="20" t="s">
        <v>405</v>
      </c>
      <c r="B167" s="20" t="s">
        <v>461</v>
      </c>
      <c r="C167" s="20" t="s">
        <v>721</v>
      </c>
      <c r="D167" s="1">
        <v>44641</v>
      </c>
      <c r="E167">
        <v>220</v>
      </c>
      <c r="F167">
        <v>6</v>
      </c>
      <c r="G167">
        <v>6</v>
      </c>
      <c r="H167">
        <v>0</v>
      </c>
      <c r="I167">
        <v>0</v>
      </c>
      <c r="J167">
        <v>133</v>
      </c>
      <c r="K167">
        <v>8</v>
      </c>
      <c r="L167">
        <v>29</v>
      </c>
      <c r="M167">
        <v>3</v>
      </c>
      <c r="N167">
        <v>2</v>
      </c>
      <c r="O167">
        <v>2</v>
      </c>
      <c r="P167">
        <v>0</v>
      </c>
      <c r="Q167">
        <v>0</v>
      </c>
      <c r="R167">
        <v>671</v>
      </c>
      <c r="S167">
        <v>508</v>
      </c>
      <c r="T167">
        <v>78</v>
      </c>
      <c r="U167">
        <v>11</v>
      </c>
      <c r="V167">
        <v>5</v>
      </c>
      <c r="W167">
        <v>0</v>
      </c>
      <c r="X167">
        <v>0</v>
      </c>
      <c r="Y167">
        <v>0</v>
      </c>
      <c r="Z167">
        <v>0</v>
      </c>
      <c r="AA167">
        <v>0</v>
      </c>
      <c r="AB167">
        <v>3352</v>
      </c>
      <c r="AC167">
        <v>1767</v>
      </c>
      <c r="AD167">
        <v>30</v>
      </c>
      <c r="AE167">
        <v>649</v>
      </c>
      <c r="AF167">
        <v>147</v>
      </c>
      <c r="AG167">
        <v>686</v>
      </c>
      <c r="AH167">
        <v>257</v>
      </c>
      <c r="AI167">
        <v>21</v>
      </c>
      <c r="AJ167">
        <v>102</v>
      </c>
      <c r="AK167">
        <v>69</v>
      </c>
      <c r="AL167">
        <v>72</v>
      </c>
      <c r="AM167">
        <v>48</v>
      </c>
      <c r="AN167">
        <v>8</v>
      </c>
      <c r="AO167">
        <v>5</v>
      </c>
      <c r="AP167">
        <v>0</v>
      </c>
      <c r="AQ167">
        <v>0</v>
      </c>
      <c r="AR167">
        <v>0</v>
      </c>
      <c r="AS167">
        <v>0</v>
      </c>
      <c r="AT167">
        <v>0</v>
      </c>
      <c r="AU167">
        <v>0</v>
      </c>
      <c r="AV167">
        <v>0</v>
      </c>
      <c r="AW167">
        <v>0</v>
      </c>
      <c r="AX167">
        <v>0</v>
      </c>
      <c r="AY167">
        <v>0</v>
      </c>
      <c r="AZ167">
        <v>0</v>
      </c>
      <c r="BA167">
        <v>0</v>
      </c>
      <c r="BB167">
        <v>0</v>
      </c>
      <c r="BC167">
        <v>0</v>
      </c>
      <c r="BD167">
        <v>0</v>
      </c>
      <c r="BE167">
        <v>0</v>
      </c>
      <c r="BF167">
        <v>0</v>
      </c>
      <c r="BG167" s="20">
        <v>6</v>
      </c>
      <c r="BH167" s="20">
        <v>0</v>
      </c>
      <c r="BI167" s="20">
        <v>176</v>
      </c>
      <c r="BJ167" s="20">
        <v>2</v>
      </c>
      <c r="BK167" s="20">
        <v>566</v>
      </c>
      <c r="BL167" s="20">
        <v>0</v>
      </c>
      <c r="BM167" s="20">
        <v>2438</v>
      </c>
      <c r="BN167" s="20">
        <v>459</v>
      </c>
      <c r="BO167" s="20">
        <v>58</v>
      </c>
      <c r="BP167" s="20">
        <v>13692</v>
      </c>
      <c r="BQ167" s="20">
        <v>4427</v>
      </c>
      <c r="BR167" s="20">
        <v>0</v>
      </c>
      <c r="BS167" s="20">
        <v>165</v>
      </c>
      <c r="BT167" s="20">
        <v>1145</v>
      </c>
      <c r="BU167" s="20">
        <v>4246</v>
      </c>
      <c r="BV167" s="20">
        <v>7611</v>
      </c>
      <c r="BW167" s="20">
        <v>8</v>
      </c>
      <c r="BX167" s="20">
        <v>0</v>
      </c>
      <c r="BY167" s="20">
        <v>0</v>
      </c>
    </row>
    <row r="168" spans="1:77" x14ac:dyDescent="0.25">
      <c r="A168" s="20" t="s">
        <v>405</v>
      </c>
      <c r="B168" s="20" t="s">
        <v>604</v>
      </c>
      <c r="C168" s="20" t="s">
        <v>622</v>
      </c>
      <c r="D168" s="1">
        <v>44641</v>
      </c>
      <c r="E168">
        <v>99</v>
      </c>
      <c r="F168">
        <v>2</v>
      </c>
      <c r="G168">
        <v>2</v>
      </c>
      <c r="H168">
        <v>1</v>
      </c>
      <c r="I168">
        <v>1</v>
      </c>
      <c r="J168">
        <v>64</v>
      </c>
      <c r="K168">
        <v>7</v>
      </c>
      <c r="L168">
        <v>5</v>
      </c>
      <c r="M168">
        <v>1</v>
      </c>
      <c r="N168">
        <v>13</v>
      </c>
      <c r="O168">
        <v>11</v>
      </c>
      <c r="P168">
        <v>1</v>
      </c>
      <c r="Q168">
        <v>0</v>
      </c>
      <c r="R168">
        <v>460</v>
      </c>
      <c r="S168">
        <v>351</v>
      </c>
      <c r="T168">
        <v>29</v>
      </c>
      <c r="U168">
        <v>8</v>
      </c>
      <c r="V168">
        <v>0</v>
      </c>
      <c r="W168">
        <v>0</v>
      </c>
      <c r="X168">
        <v>0</v>
      </c>
      <c r="Y168">
        <v>0</v>
      </c>
      <c r="Z168">
        <v>0</v>
      </c>
      <c r="AA168">
        <v>0</v>
      </c>
      <c r="AB168">
        <v>1356</v>
      </c>
      <c r="AC168">
        <v>786</v>
      </c>
      <c r="AD168">
        <v>105</v>
      </c>
      <c r="AE168">
        <v>90</v>
      </c>
      <c r="AF168">
        <v>21</v>
      </c>
      <c r="AG168">
        <v>348</v>
      </c>
      <c r="AH168">
        <v>151</v>
      </c>
      <c r="AI168">
        <v>33</v>
      </c>
      <c r="AJ168">
        <v>31</v>
      </c>
      <c r="AK168">
        <v>11</v>
      </c>
      <c r="AL168">
        <v>42</v>
      </c>
      <c r="AM168">
        <v>23</v>
      </c>
      <c r="AN168">
        <v>4</v>
      </c>
      <c r="AO168">
        <v>2</v>
      </c>
      <c r="AP168">
        <v>0</v>
      </c>
      <c r="AQ168">
        <v>0</v>
      </c>
      <c r="AR168">
        <v>0</v>
      </c>
      <c r="AS168">
        <v>0</v>
      </c>
      <c r="AT168">
        <v>0</v>
      </c>
      <c r="AU168">
        <v>0</v>
      </c>
      <c r="AV168">
        <v>0</v>
      </c>
      <c r="AW168">
        <v>0</v>
      </c>
      <c r="AX168">
        <v>0</v>
      </c>
      <c r="AY168">
        <v>0</v>
      </c>
      <c r="AZ168">
        <v>0</v>
      </c>
      <c r="BA168">
        <v>0</v>
      </c>
      <c r="BB168">
        <v>0</v>
      </c>
      <c r="BC168">
        <v>0</v>
      </c>
      <c r="BD168">
        <v>0</v>
      </c>
      <c r="BE168">
        <v>0</v>
      </c>
      <c r="BF168">
        <v>0</v>
      </c>
      <c r="BG168" s="20">
        <v>2</v>
      </c>
      <c r="BH168" s="20">
        <v>1</v>
      </c>
      <c r="BI168" s="20">
        <v>82</v>
      </c>
      <c r="BJ168" s="20">
        <v>12</v>
      </c>
      <c r="BK168" s="20">
        <v>417</v>
      </c>
      <c r="BL168" s="20">
        <v>0</v>
      </c>
      <c r="BM168" s="20">
        <v>1101</v>
      </c>
      <c r="BN168" s="20">
        <v>252</v>
      </c>
      <c r="BO168" s="20">
        <v>34</v>
      </c>
      <c r="BP168" s="20">
        <v>6310</v>
      </c>
      <c r="BQ168" s="20">
        <v>2311</v>
      </c>
      <c r="BR168" s="20">
        <v>0</v>
      </c>
      <c r="BS168" s="20">
        <v>250</v>
      </c>
      <c r="BT168" s="20">
        <v>734</v>
      </c>
      <c r="BU168" s="20">
        <v>1036</v>
      </c>
      <c r="BV168" s="20">
        <v>3971</v>
      </c>
      <c r="BW168" s="20">
        <v>5</v>
      </c>
      <c r="BX168" s="20">
        <v>0</v>
      </c>
      <c r="BY168" s="20">
        <v>0</v>
      </c>
    </row>
    <row r="169" spans="1:77" x14ac:dyDescent="0.25">
      <c r="A169" s="20" t="s">
        <v>405</v>
      </c>
      <c r="B169" s="20" t="s">
        <v>468</v>
      </c>
      <c r="C169" s="20" t="s">
        <v>471</v>
      </c>
      <c r="D169" s="1">
        <v>44641</v>
      </c>
      <c r="E169">
        <v>33</v>
      </c>
      <c r="F169">
        <v>1</v>
      </c>
      <c r="G169">
        <v>1</v>
      </c>
      <c r="H169">
        <v>0</v>
      </c>
      <c r="I169">
        <v>0</v>
      </c>
      <c r="J169">
        <v>26</v>
      </c>
      <c r="K169">
        <v>1</v>
      </c>
      <c r="L169">
        <v>0</v>
      </c>
      <c r="M169">
        <v>2</v>
      </c>
      <c r="N169">
        <v>2</v>
      </c>
      <c r="O169">
        <v>1</v>
      </c>
      <c r="P169">
        <v>0</v>
      </c>
      <c r="Q169">
        <v>0</v>
      </c>
      <c r="R169">
        <v>123</v>
      </c>
      <c r="S169">
        <v>96</v>
      </c>
      <c r="T169">
        <v>3</v>
      </c>
      <c r="U169">
        <v>1</v>
      </c>
      <c r="V169">
        <v>2</v>
      </c>
      <c r="W169">
        <v>938</v>
      </c>
      <c r="X169">
        <v>593</v>
      </c>
      <c r="Y169">
        <v>31</v>
      </c>
      <c r="Z169">
        <v>27</v>
      </c>
      <c r="AA169">
        <v>26</v>
      </c>
      <c r="AB169">
        <v>279</v>
      </c>
      <c r="AC169">
        <v>166</v>
      </c>
      <c r="AD169">
        <v>7</v>
      </c>
      <c r="AE169">
        <v>2</v>
      </c>
      <c r="AF169">
        <v>30</v>
      </c>
      <c r="AG169">
        <v>152</v>
      </c>
      <c r="AH169">
        <v>65</v>
      </c>
      <c r="AI169">
        <v>8</v>
      </c>
      <c r="AJ169">
        <v>7</v>
      </c>
      <c r="AK169">
        <v>15</v>
      </c>
      <c r="AL169">
        <v>18</v>
      </c>
      <c r="AM169">
        <v>11</v>
      </c>
      <c r="AN169">
        <v>1</v>
      </c>
      <c r="AO169">
        <v>1</v>
      </c>
      <c r="AP169">
        <v>1</v>
      </c>
      <c r="AQ169">
        <v>0</v>
      </c>
      <c r="AR169">
        <v>0</v>
      </c>
      <c r="AS169">
        <v>0</v>
      </c>
      <c r="AT169">
        <v>0</v>
      </c>
      <c r="AU169">
        <v>0</v>
      </c>
      <c r="AV169">
        <v>0</v>
      </c>
      <c r="AW169">
        <v>0</v>
      </c>
      <c r="AX169">
        <v>0</v>
      </c>
      <c r="AY169">
        <v>0</v>
      </c>
      <c r="AZ169">
        <v>0</v>
      </c>
      <c r="BA169">
        <v>0</v>
      </c>
      <c r="BB169">
        <v>0</v>
      </c>
      <c r="BC169">
        <v>0</v>
      </c>
      <c r="BD169">
        <v>0</v>
      </c>
      <c r="BE169">
        <v>0</v>
      </c>
      <c r="BF169">
        <v>0</v>
      </c>
      <c r="BG169" s="20">
        <v>1</v>
      </c>
      <c r="BH169" s="20">
        <v>0</v>
      </c>
      <c r="BI169" s="20">
        <v>30</v>
      </c>
      <c r="BJ169" s="20">
        <v>1</v>
      </c>
      <c r="BK169" s="20">
        <v>113</v>
      </c>
      <c r="BL169" s="20">
        <v>813</v>
      </c>
      <c r="BM169" s="20">
        <v>230</v>
      </c>
      <c r="BN169" s="20">
        <v>105</v>
      </c>
      <c r="BO169" s="20">
        <v>15</v>
      </c>
      <c r="BP169" s="20">
        <v>2583</v>
      </c>
      <c r="BQ169" s="20">
        <v>865</v>
      </c>
      <c r="BR169" s="20">
        <v>0</v>
      </c>
      <c r="BS169" s="20">
        <v>27</v>
      </c>
      <c r="BT169" s="20">
        <v>42</v>
      </c>
      <c r="BU169" s="20">
        <v>712</v>
      </c>
      <c r="BV169" s="20">
        <v>1624</v>
      </c>
      <c r="BW169" s="20">
        <v>0</v>
      </c>
      <c r="BX169" s="20">
        <v>0</v>
      </c>
      <c r="BY169" s="20">
        <v>0</v>
      </c>
    </row>
    <row r="170" spans="1:77" x14ac:dyDescent="0.25">
      <c r="A170" s="20" t="s">
        <v>405</v>
      </c>
      <c r="B170" s="20" t="s">
        <v>468</v>
      </c>
      <c r="C170" s="20" t="s">
        <v>471</v>
      </c>
      <c r="D170" s="1">
        <v>44641</v>
      </c>
      <c r="AB170">
        <v>1</v>
      </c>
      <c r="AF170">
        <v>1</v>
      </c>
      <c r="BG170" s="20"/>
      <c r="BH170" s="20"/>
      <c r="BI170" s="20"/>
      <c r="BJ170" s="20"/>
      <c r="BK170" s="20"/>
      <c r="BL170" s="20"/>
      <c r="BM170" s="20"/>
      <c r="BN170" s="20"/>
      <c r="BO170" s="20"/>
      <c r="BP170" s="20">
        <v>2</v>
      </c>
      <c r="BQ170" s="20"/>
      <c r="BR170" s="20"/>
      <c r="BS170" s="20"/>
      <c r="BT170" s="20"/>
      <c r="BU170" s="20"/>
      <c r="BV170" s="20"/>
      <c r="BW170" s="20"/>
      <c r="BX170" s="20"/>
      <c r="BY170" s="20"/>
    </row>
    <row r="171" spans="1:77" x14ac:dyDescent="0.25">
      <c r="A171" s="20" t="s">
        <v>405</v>
      </c>
      <c r="B171" s="20" t="s">
        <v>458</v>
      </c>
      <c r="C171" s="20" t="s">
        <v>623</v>
      </c>
      <c r="D171" s="1">
        <v>44641</v>
      </c>
      <c r="E171">
        <v>172</v>
      </c>
      <c r="F171">
        <v>1</v>
      </c>
      <c r="G171">
        <v>1</v>
      </c>
      <c r="H171">
        <v>0</v>
      </c>
      <c r="I171">
        <v>0</v>
      </c>
      <c r="J171">
        <v>104</v>
      </c>
      <c r="K171">
        <v>7</v>
      </c>
      <c r="L171">
        <v>15</v>
      </c>
      <c r="M171">
        <v>0</v>
      </c>
      <c r="N171">
        <v>0</v>
      </c>
      <c r="O171">
        <v>0</v>
      </c>
      <c r="P171">
        <v>0</v>
      </c>
      <c r="Q171">
        <v>0</v>
      </c>
      <c r="R171">
        <v>370</v>
      </c>
      <c r="S171">
        <v>279</v>
      </c>
      <c r="T171">
        <v>16</v>
      </c>
      <c r="U171">
        <v>16</v>
      </c>
      <c r="V171">
        <v>2</v>
      </c>
      <c r="W171">
        <v>0</v>
      </c>
      <c r="X171">
        <v>0</v>
      </c>
      <c r="Y171">
        <v>0</v>
      </c>
      <c r="Z171">
        <v>0</v>
      </c>
      <c r="AA171">
        <v>0</v>
      </c>
      <c r="AB171">
        <v>2184</v>
      </c>
      <c r="AC171">
        <v>1317</v>
      </c>
      <c r="AD171">
        <v>57</v>
      </c>
      <c r="AE171">
        <v>279</v>
      </c>
      <c r="AF171">
        <v>23</v>
      </c>
      <c r="AG171">
        <v>709</v>
      </c>
      <c r="AH171">
        <v>348</v>
      </c>
      <c r="AI171">
        <v>17</v>
      </c>
      <c r="AJ171">
        <v>120</v>
      </c>
      <c r="AK171">
        <v>2</v>
      </c>
      <c r="AL171">
        <v>40</v>
      </c>
      <c r="AM171">
        <v>28</v>
      </c>
      <c r="AN171">
        <v>1</v>
      </c>
      <c r="AO171">
        <v>2</v>
      </c>
      <c r="AP171">
        <v>0</v>
      </c>
      <c r="AQ171">
        <v>0</v>
      </c>
      <c r="AR171">
        <v>0</v>
      </c>
      <c r="AS171">
        <v>0</v>
      </c>
      <c r="AT171">
        <v>0</v>
      </c>
      <c r="AU171">
        <v>0</v>
      </c>
      <c r="AV171">
        <v>0</v>
      </c>
      <c r="AW171">
        <v>0</v>
      </c>
      <c r="AX171">
        <v>0</v>
      </c>
      <c r="AY171">
        <v>0</v>
      </c>
      <c r="AZ171">
        <v>0</v>
      </c>
      <c r="BA171">
        <v>0</v>
      </c>
      <c r="BB171">
        <v>0</v>
      </c>
      <c r="BC171">
        <v>0</v>
      </c>
      <c r="BD171">
        <v>0</v>
      </c>
      <c r="BE171">
        <v>0</v>
      </c>
      <c r="BF171">
        <v>0</v>
      </c>
      <c r="BG171" s="20">
        <v>1</v>
      </c>
      <c r="BH171" s="20">
        <v>0</v>
      </c>
      <c r="BI171" s="20">
        <v>144</v>
      </c>
      <c r="BJ171" s="20">
        <v>0</v>
      </c>
      <c r="BK171" s="20">
        <v>328</v>
      </c>
      <c r="BL171" s="20">
        <v>0</v>
      </c>
      <c r="BM171" s="20">
        <v>1755</v>
      </c>
      <c r="BN171" s="20">
        <v>532</v>
      </c>
      <c r="BO171" s="20">
        <v>37</v>
      </c>
      <c r="BP171" s="20">
        <v>11189</v>
      </c>
      <c r="BQ171" s="20">
        <v>4450</v>
      </c>
      <c r="BR171" s="20">
        <v>0</v>
      </c>
      <c r="BS171" s="20">
        <v>165</v>
      </c>
      <c r="BT171" s="20">
        <v>3264</v>
      </c>
      <c r="BU171" s="20">
        <v>188</v>
      </c>
      <c r="BV171" s="20">
        <v>7062</v>
      </c>
      <c r="BW171" s="20">
        <v>12</v>
      </c>
      <c r="BX171" s="20">
        <v>0</v>
      </c>
      <c r="BY171" s="20">
        <v>0</v>
      </c>
    </row>
    <row r="172" spans="1:77" x14ac:dyDescent="0.25">
      <c r="A172" s="20" t="s">
        <v>405</v>
      </c>
      <c r="B172" s="20" t="s">
        <v>459</v>
      </c>
      <c r="C172" s="20" t="s">
        <v>624</v>
      </c>
      <c r="D172" s="1">
        <v>44641</v>
      </c>
      <c r="E172">
        <v>165</v>
      </c>
      <c r="F172">
        <v>8</v>
      </c>
      <c r="G172">
        <v>8</v>
      </c>
      <c r="H172">
        <v>1</v>
      </c>
      <c r="I172">
        <v>1</v>
      </c>
      <c r="J172">
        <v>108</v>
      </c>
      <c r="K172">
        <v>4</v>
      </c>
      <c r="L172">
        <v>12</v>
      </c>
      <c r="M172">
        <v>8</v>
      </c>
      <c r="N172">
        <v>2</v>
      </c>
      <c r="O172">
        <v>2</v>
      </c>
      <c r="P172">
        <v>0</v>
      </c>
      <c r="Q172">
        <v>0</v>
      </c>
      <c r="R172">
        <v>620</v>
      </c>
      <c r="S172">
        <v>458</v>
      </c>
      <c r="T172">
        <v>23</v>
      </c>
      <c r="U172">
        <v>50</v>
      </c>
      <c r="V172">
        <v>11</v>
      </c>
      <c r="W172">
        <v>1916</v>
      </c>
      <c r="X172">
        <v>1063</v>
      </c>
      <c r="Y172">
        <v>16</v>
      </c>
      <c r="Z172">
        <v>261</v>
      </c>
      <c r="AA172">
        <v>76</v>
      </c>
      <c r="AB172">
        <v>1047</v>
      </c>
      <c r="AC172">
        <v>539</v>
      </c>
      <c r="AD172">
        <v>9</v>
      </c>
      <c r="AE172">
        <v>51</v>
      </c>
      <c r="AF172">
        <v>188</v>
      </c>
      <c r="AG172">
        <v>242</v>
      </c>
      <c r="AH172">
        <v>112</v>
      </c>
      <c r="AI172">
        <v>5</v>
      </c>
      <c r="AJ172">
        <v>9</v>
      </c>
      <c r="AK172">
        <v>37</v>
      </c>
      <c r="AL172">
        <v>81</v>
      </c>
      <c r="AM172">
        <v>61</v>
      </c>
      <c r="AN172">
        <v>3</v>
      </c>
      <c r="AO172">
        <v>4</v>
      </c>
      <c r="AP172">
        <v>2</v>
      </c>
      <c r="AQ172">
        <v>0</v>
      </c>
      <c r="AR172">
        <v>0</v>
      </c>
      <c r="AS172">
        <v>0</v>
      </c>
      <c r="AT172">
        <v>0</v>
      </c>
      <c r="AU172">
        <v>0</v>
      </c>
      <c r="AV172">
        <v>0</v>
      </c>
      <c r="AW172">
        <v>0</v>
      </c>
      <c r="AX172">
        <v>0</v>
      </c>
      <c r="AY172">
        <v>0</v>
      </c>
      <c r="AZ172">
        <v>0</v>
      </c>
      <c r="BA172">
        <v>0</v>
      </c>
      <c r="BB172">
        <v>0</v>
      </c>
      <c r="BC172">
        <v>0</v>
      </c>
      <c r="BD172">
        <v>0</v>
      </c>
      <c r="BE172">
        <v>0</v>
      </c>
      <c r="BF172">
        <v>0</v>
      </c>
      <c r="BG172" s="20">
        <v>8</v>
      </c>
      <c r="BH172" s="20">
        <v>1</v>
      </c>
      <c r="BI172" s="20">
        <v>138</v>
      </c>
      <c r="BJ172" s="20">
        <v>2</v>
      </c>
      <c r="BK172" s="20">
        <v>522</v>
      </c>
      <c r="BL172" s="20">
        <v>1486</v>
      </c>
      <c r="BM172" s="20">
        <v>757</v>
      </c>
      <c r="BN172" s="20">
        <v>184</v>
      </c>
      <c r="BO172" s="20">
        <v>72</v>
      </c>
      <c r="BP172" s="20">
        <v>6597</v>
      </c>
      <c r="BQ172" s="20">
        <v>1918</v>
      </c>
      <c r="BR172" s="20">
        <v>0</v>
      </c>
      <c r="BS172" s="20">
        <v>50</v>
      </c>
      <c r="BT172" s="20">
        <v>142</v>
      </c>
      <c r="BU172" s="20">
        <v>2596</v>
      </c>
      <c r="BV172" s="20">
        <v>3497</v>
      </c>
      <c r="BW172" s="20">
        <v>2</v>
      </c>
      <c r="BX172" s="20">
        <v>1</v>
      </c>
      <c r="BY172" s="20">
        <v>12</v>
      </c>
    </row>
    <row r="173" spans="1:77" x14ac:dyDescent="0.25">
      <c r="A173" s="20" t="s">
        <v>472</v>
      </c>
      <c r="B173" s="20" t="s">
        <v>473</v>
      </c>
      <c r="C173" s="20" t="s">
        <v>625</v>
      </c>
      <c r="D173" s="1">
        <v>44641</v>
      </c>
      <c r="E173">
        <v>82</v>
      </c>
      <c r="F173">
        <v>3</v>
      </c>
      <c r="G173">
        <v>3</v>
      </c>
      <c r="H173">
        <v>0</v>
      </c>
      <c r="I173">
        <v>0</v>
      </c>
      <c r="J173">
        <v>66</v>
      </c>
      <c r="K173">
        <v>4</v>
      </c>
      <c r="L173">
        <v>2</v>
      </c>
      <c r="M173">
        <v>1</v>
      </c>
      <c r="N173">
        <v>0</v>
      </c>
      <c r="O173">
        <v>0</v>
      </c>
      <c r="P173">
        <v>0</v>
      </c>
      <c r="Q173">
        <v>0</v>
      </c>
      <c r="R173">
        <v>361</v>
      </c>
      <c r="S173">
        <v>311</v>
      </c>
      <c r="T173">
        <v>19</v>
      </c>
      <c r="U173">
        <v>7</v>
      </c>
      <c r="V173">
        <v>2</v>
      </c>
      <c r="W173">
        <v>580</v>
      </c>
      <c r="X173">
        <v>394</v>
      </c>
      <c r="Y173">
        <v>18</v>
      </c>
      <c r="Z173">
        <v>51</v>
      </c>
      <c r="AA173">
        <v>8</v>
      </c>
      <c r="AB173">
        <v>673</v>
      </c>
      <c r="AC173">
        <v>499</v>
      </c>
      <c r="AD173">
        <v>5</v>
      </c>
      <c r="AE173">
        <v>75</v>
      </c>
      <c r="AF173">
        <v>20</v>
      </c>
      <c r="AG173">
        <v>74</v>
      </c>
      <c r="AH173">
        <v>48</v>
      </c>
      <c r="AI173">
        <v>0</v>
      </c>
      <c r="AJ173">
        <v>9</v>
      </c>
      <c r="AK173">
        <v>2</v>
      </c>
      <c r="AL173">
        <v>31</v>
      </c>
      <c r="AM173">
        <v>29</v>
      </c>
      <c r="AN173">
        <v>0</v>
      </c>
      <c r="AO173">
        <v>0</v>
      </c>
      <c r="AP173">
        <v>0</v>
      </c>
      <c r="AQ173">
        <v>0</v>
      </c>
      <c r="AR173">
        <v>0</v>
      </c>
      <c r="AS173">
        <v>0</v>
      </c>
      <c r="AT173">
        <v>0</v>
      </c>
      <c r="AU173">
        <v>0</v>
      </c>
      <c r="AV173">
        <v>0</v>
      </c>
      <c r="AW173">
        <v>0</v>
      </c>
      <c r="AX173">
        <v>0</v>
      </c>
      <c r="AY173">
        <v>0</v>
      </c>
      <c r="AZ173">
        <v>0</v>
      </c>
      <c r="BA173">
        <v>0</v>
      </c>
      <c r="BB173">
        <v>0</v>
      </c>
      <c r="BC173">
        <v>0</v>
      </c>
      <c r="BD173">
        <v>0</v>
      </c>
      <c r="BE173">
        <v>0</v>
      </c>
      <c r="BF173">
        <v>0</v>
      </c>
      <c r="BG173" s="20">
        <v>3</v>
      </c>
      <c r="BH173" s="20">
        <v>0</v>
      </c>
      <c r="BI173" s="20">
        <v>74</v>
      </c>
      <c r="BJ173" s="20">
        <v>0</v>
      </c>
      <c r="BK173" s="20">
        <v>329</v>
      </c>
      <c r="BL173" s="20">
        <v>482</v>
      </c>
      <c r="BM173" s="20">
        <v>568</v>
      </c>
      <c r="BN173" s="20">
        <v>62</v>
      </c>
      <c r="BO173" s="20">
        <v>31</v>
      </c>
      <c r="BP173" s="20">
        <v>2491</v>
      </c>
      <c r="BQ173" s="20">
        <v>1407</v>
      </c>
      <c r="BR173" s="20">
        <v>0</v>
      </c>
      <c r="BS173" s="20">
        <v>25</v>
      </c>
      <c r="BT173" s="20">
        <v>418</v>
      </c>
      <c r="BU173" s="20">
        <v>121</v>
      </c>
      <c r="BV173" s="20">
        <v>1854</v>
      </c>
      <c r="BW173" s="20">
        <v>0</v>
      </c>
      <c r="BX173" s="20">
        <v>0</v>
      </c>
      <c r="BY173" s="20">
        <v>10</v>
      </c>
    </row>
    <row r="174" spans="1:77" x14ac:dyDescent="0.25">
      <c r="A174" s="20" t="s">
        <v>472</v>
      </c>
      <c r="B174" s="20" t="s">
        <v>477</v>
      </c>
      <c r="C174" s="20" t="s">
        <v>626</v>
      </c>
      <c r="D174" s="1">
        <v>44641</v>
      </c>
      <c r="E174">
        <v>73</v>
      </c>
      <c r="F174">
        <v>0</v>
      </c>
      <c r="G174">
        <v>0</v>
      </c>
      <c r="H174">
        <v>0</v>
      </c>
      <c r="I174">
        <v>0</v>
      </c>
      <c r="J174">
        <v>57</v>
      </c>
      <c r="K174">
        <v>2</v>
      </c>
      <c r="L174">
        <v>3</v>
      </c>
      <c r="M174">
        <v>0</v>
      </c>
      <c r="N174">
        <v>3</v>
      </c>
      <c r="O174">
        <v>2</v>
      </c>
      <c r="P174">
        <v>0</v>
      </c>
      <c r="Q174">
        <v>0</v>
      </c>
      <c r="R174">
        <v>261</v>
      </c>
      <c r="S174">
        <v>213</v>
      </c>
      <c r="T174">
        <v>9</v>
      </c>
      <c r="U174">
        <v>11</v>
      </c>
      <c r="V174">
        <v>0</v>
      </c>
      <c r="W174">
        <v>899</v>
      </c>
      <c r="X174">
        <v>537</v>
      </c>
      <c r="Y174">
        <v>20</v>
      </c>
      <c r="Z174">
        <v>105</v>
      </c>
      <c r="AA174">
        <v>5</v>
      </c>
      <c r="AB174">
        <v>507</v>
      </c>
      <c r="AC174">
        <v>287</v>
      </c>
      <c r="AD174">
        <v>7</v>
      </c>
      <c r="AE174">
        <v>80</v>
      </c>
      <c r="AF174">
        <v>29</v>
      </c>
      <c r="AG174">
        <v>140</v>
      </c>
      <c r="AH174">
        <v>69</v>
      </c>
      <c r="AI174">
        <v>1</v>
      </c>
      <c r="AJ174">
        <v>18</v>
      </c>
      <c r="AK174">
        <v>0</v>
      </c>
      <c r="AL174">
        <v>20</v>
      </c>
      <c r="AM174">
        <v>16</v>
      </c>
      <c r="AN174">
        <v>2</v>
      </c>
      <c r="AO174">
        <v>0</v>
      </c>
      <c r="AP174">
        <v>0</v>
      </c>
      <c r="AQ174">
        <v>0</v>
      </c>
      <c r="AR174">
        <v>0</v>
      </c>
      <c r="AS174">
        <v>0</v>
      </c>
      <c r="AT174">
        <v>0</v>
      </c>
      <c r="AU174">
        <v>0</v>
      </c>
      <c r="AV174">
        <v>0</v>
      </c>
      <c r="AW174">
        <v>0</v>
      </c>
      <c r="AX174">
        <v>0</v>
      </c>
      <c r="AY174">
        <v>0</v>
      </c>
      <c r="AZ174">
        <v>0</v>
      </c>
      <c r="BA174">
        <v>0</v>
      </c>
      <c r="BB174">
        <v>0</v>
      </c>
      <c r="BC174">
        <v>0</v>
      </c>
      <c r="BD174">
        <v>0</v>
      </c>
      <c r="BE174">
        <v>0</v>
      </c>
      <c r="BF174">
        <v>0</v>
      </c>
      <c r="BG174" s="20">
        <v>0</v>
      </c>
      <c r="BH174" s="20">
        <v>0</v>
      </c>
      <c r="BI174" s="20">
        <v>66</v>
      </c>
      <c r="BJ174" s="20">
        <v>3</v>
      </c>
      <c r="BK174" s="20">
        <v>233</v>
      </c>
      <c r="BL174" s="20">
        <v>735</v>
      </c>
      <c r="BM174" s="20">
        <v>375</v>
      </c>
      <c r="BN174" s="20">
        <v>114</v>
      </c>
      <c r="BO174" s="20">
        <v>18</v>
      </c>
      <c r="BP174" s="20">
        <v>3284</v>
      </c>
      <c r="BQ174" s="20">
        <v>1250</v>
      </c>
      <c r="BR174" s="20">
        <v>0</v>
      </c>
      <c r="BS174" s="20">
        <v>23</v>
      </c>
      <c r="BT174" s="20">
        <v>732</v>
      </c>
      <c r="BU174" s="20">
        <v>288</v>
      </c>
      <c r="BV174" s="20">
        <v>2098</v>
      </c>
      <c r="BW174" s="20">
        <v>0</v>
      </c>
      <c r="BX174" s="20">
        <v>0</v>
      </c>
      <c r="BY174" s="20">
        <v>5</v>
      </c>
    </row>
    <row r="175" spans="1:77" x14ac:dyDescent="0.25">
      <c r="A175" s="20" t="s">
        <v>472</v>
      </c>
      <c r="B175" s="20" t="s">
        <v>473</v>
      </c>
      <c r="C175" s="20" t="s">
        <v>751</v>
      </c>
      <c r="D175" s="1">
        <v>44641</v>
      </c>
      <c r="E175">
        <v>81</v>
      </c>
      <c r="F175">
        <v>1</v>
      </c>
      <c r="G175">
        <v>1</v>
      </c>
      <c r="H175">
        <v>1</v>
      </c>
      <c r="I175">
        <v>1</v>
      </c>
      <c r="J175">
        <v>66</v>
      </c>
      <c r="L175">
        <v>8</v>
      </c>
      <c r="M175">
        <v>1</v>
      </c>
      <c r="N175">
        <v>4</v>
      </c>
      <c r="R175">
        <v>631</v>
      </c>
      <c r="S175">
        <v>559</v>
      </c>
      <c r="T175">
        <v>20</v>
      </c>
      <c r="V175">
        <v>8</v>
      </c>
      <c r="X175">
        <v>519</v>
      </c>
      <c r="Y175">
        <v>12</v>
      </c>
      <c r="Z175">
        <v>53</v>
      </c>
      <c r="AA175">
        <v>22</v>
      </c>
      <c r="AB175">
        <v>1189</v>
      </c>
      <c r="AC175">
        <v>929</v>
      </c>
      <c r="AF175">
        <v>31</v>
      </c>
      <c r="AH175">
        <v>94</v>
      </c>
      <c r="AJ175">
        <v>17</v>
      </c>
      <c r="AN175">
        <v>1</v>
      </c>
      <c r="BG175" s="20">
        <v>1</v>
      </c>
      <c r="BH175" s="20">
        <v>1</v>
      </c>
      <c r="BI175" s="20">
        <v>71</v>
      </c>
      <c r="BJ175" s="20"/>
      <c r="BK175" s="20">
        <v>584</v>
      </c>
      <c r="BL175" s="20">
        <v>596</v>
      </c>
      <c r="BM175" s="20"/>
      <c r="BN175" s="20"/>
      <c r="BO175" s="20">
        <v>28</v>
      </c>
      <c r="BP175" s="20">
        <v>4402</v>
      </c>
      <c r="BQ175" s="20">
        <v>2565</v>
      </c>
      <c r="BR175" s="20"/>
      <c r="BS175" s="20">
        <v>28</v>
      </c>
      <c r="BT175" s="20">
        <v>678</v>
      </c>
      <c r="BU175" s="20"/>
      <c r="BV175" s="20">
        <v>3372</v>
      </c>
      <c r="BW175" s="20"/>
      <c r="BX175" s="20"/>
      <c r="BY175" s="20">
        <v>11</v>
      </c>
    </row>
    <row r="176" spans="1:77" x14ac:dyDescent="0.25">
      <c r="A176" s="20" t="s">
        <v>472</v>
      </c>
      <c r="B176" s="20" t="s">
        <v>474</v>
      </c>
      <c r="C176" s="20" t="s">
        <v>722</v>
      </c>
      <c r="D176" s="1">
        <v>44641</v>
      </c>
      <c r="E176">
        <v>86</v>
      </c>
      <c r="F176">
        <v>0</v>
      </c>
      <c r="G176">
        <v>0</v>
      </c>
      <c r="H176">
        <v>0</v>
      </c>
      <c r="I176">
        <v>0</v>
      </c>
      <c r="J176">
        <v>52</v>
      </c>
      <c r="K176">
        <v>5</v>
      </c>
      <c r="L176">
        <v>8</v>
      </c>
      <c r="M176">
        <v>3</v>
      </c>
      <c r="N176">
        <v>0</v>
      </c>
      <c r="O176">
        <v>0</v>
      </c>
      <c r="P176">
        <v>0</v>
      </c>
      <c r="Q176">
        <v>0</v>
      </c>
      <c r="R176">
        <v>211</v>
      </c>
      <c r="S176">
        <v>153</v>
      </c>
      <c r="T176">
        <v>12</v>
      </c>
      <c r="U176">
        <v>7</v>
      </c>
      <c r="V176">
        <v>0</v>
      </c>
      <c r="W176">
        <v>0</v>
      </c>
      <c r="X176">
        <v>0</v>
      </c>
      <c r="Y176">
        <v>0</v>
      </c>
      <c r="Z176">
        <v>0</v>
      </c>
      <c r="AA176">
        <v>0</v>
      </c>
      <c r="AB176">
        <v>749</v>
      </c>
      <c r="AC176">
        <v>423</v>
      </c>
      <c r="AD176">
        <v>3</v>
      </c>
      <c r="AE176">
        <v>99</v>
      </c>
      <c r="AF176">
        <v>27</v>
      </c>
      <c r="AG176">
        <v>193</v>
      </c>
      <c r="AH176">
        <v>76</v>
      </c>
      <c r="AI176">
        <v>3</v>
      </c>
      <c r="AJ176">
        <v>42</v>
      </c>
      <c r="AK176">
        <v>2</v>
      </c>
      <c r="AL176">
        <v>8</v>
      </c>
      <c r="AM176">
        <v>7</v>
      </c>
      <c r="AN176">
        <v>0</v>
      </c>
      <c r="AO176">
        <v>0</v>
      </c>
      <c r="AP176">
        <v>0</v>
      </c>
      <c r="AQ176">
        <v>0</v>
      </c>
      <c r="AR176">
        <v>0</v>
      </c>
      <c r="AS176">
        <v>0</v>
      </c>
      <c r="AT176">
        <v>0</v>
      </c>
      <c r="AU176">
        <v>0</v>
      </c>
      <c r="AV176">
        <v>0</v>
      </c>
      <c r="AW176">
        <v>0</v>
      </c>
      <c r="AX176">
        <v>0</v>
      </c>
      <c r="AY176">
        <v>0</v>
      </c>
      <c r="AZ176">
        <v>0</v>
      </c>
      <c r="BA176">
        <v>0</v>
      </c>
      <c r="BB176">
        <v>0</v>
      </c>
      <c r="BC176">
        <v>0</v>
      </c>
      <c r="BD176">
        <v>0</v>
      </c>
      <c r="BE176">
        <v>0</v>
      </c>
      <c r="BF176">
        <v>0</v>
      </c>
      <c r="BG176" s="20">
        <v>0</v>
      </c>
      <c r="BH176" s="20">
        <v>0</v>
      </c>
      <c r="BI176" s="20">
        <v>68</v>
      </c>
      <c r="BJ176" s="20">
        <v>0</v>
      </c>
      <c r="BK176" s="20">
        <v>188</v>
      </c>
      <c r="BL176" s="20">
        <v>0</v>
      </c>
      <c r="BM176" s="20">
        <v>601</v>
      </c>
      <c r="BN176" s="20">
        <v>134</v>
      </c>
      <c r="BO176" s="20">
        <v>7</v>
      </c>
      <c r="BP176" s="20">
        <v>3527</v>
      </c>
      <c r="BQ176" s="20">
        <v>1208</v>
      </c>
      <c r="BR176" s="20">
        <v>0</v>
      </c>
      <c r="BS176" s="20">
        <v>37</v>
      </c>
      <c r="BT176" s="20">
        <v>878</v>
      </c>
      <c r="BU176" s="20">
        <v>170</v>
      </c>
      <c r="BV176" s="20">
        <v>2265</v>
      </c>
      <c r="BW176" s="20">
        <v>6</v>
      </c>
      <c r="BX176" s="20">
        <v>0</v>
      </c>
      <c r="BY176" s="20">
        <v>0</v>
      </c>
    </row>
    <row r="177" spans="1:77" x14ac:dyDescent="0.25">
      <c r="A177" s="20" t="s">
        <v>472</v>
      </c>
      <c r="B177" s="20" t="s">
        <v>474</v>
      </c>
      <c r="C177" s="20" t="s">
        <v>475</v>
      </c>
      <c r="D177" s="1">
        <v>44641</v>
      </c>
      <c r="E177">
        <v>110</v>
      </c>
      <c r="F177">
        <v>0</v>
      </c>
      <c r="G177">
        <v>0</v>
      </c>
      <c r="H177">
        <v>3</v>
      </c>
      <c r="I177">
        <v>3</v>
      </c>
      <c r="J177">
        <v>84</v>
      </c>
      <c r="K177">
        <v>0</v>
      </c>
      <c r="L177">
        <v>4</v>
      </c>
      <c r="M177">
        <v>1</v>
      </c>
      <c r="N177">
        <v>105</v>
      </c>
      <c r="O177">
        <v>79</v>
      </c>
      <c r="P177">
        <v>4</v>
      </c>
      <c r="Q177">
        <v>4</v>
      </c>
      <c r="R177">
        <v>539</v>
      </c>
      <c r="S177">
        <v>437</v>
      </c>
      <c r="T177">
        <v>9</v>
      </c>
      <c r="U177">
        <v>30</v>
      </c>
      <c r="V177">
        <v>1</v>
      </c>
      <c r="W177">
        <v>0</v>
      </c>
      <c r="X177">
        <v>0</v>
      </c>
      <c r="Y177">
        <v>0</v>
      </c>
      <c r="Z177">
        <v>0</v>
      </c>
      <c r="AA177">
        <v>0</v>
      </c>
      <c r="AB177">
        <v>1862</v>
      </c>
      <c r="AC177">
        <v>1260</v>
      </c>
      <c r="AD177">
        <v>10</v>
      </c>
      <c r="AE177">
        <v>239</v>
      </c>
      <c r="AF177">
        <v>18</v>
      </c>
      <c r="AG177">
        <v>403</v>
      </c>
      <c r="AH177">
        <v>197</v>
      </c>
      <c r="AI177">
        <v>2</v>
      </c>
      <c r="AJ177">
        <v>51</v>
      </c>
      <c r="AK177">
        <v>14</v>
      </c>
      <c r="AL177">
        <v>80</v>
      </c>
      <c r="AM177">
        <v>63</v>
      </c>
      <c r="AN177">
        <v>3</v>
      </c>
      <c r="AO177">
        <v>0</v>
      </c>
      <c r="AP177">
        <v>0</v>
      </c>
      <c r="AQ177">
        <v>0</v>
      </c>
      <c r="AR177">
        <v>0</v>
      </c>
      <c r="AS177">
        <v>0</v>
      </c>
      <c r="AT177">
        <v>0</v>
      </c>
      <c r="AU177">
        <v>0</v>
      </c>
      <c r="AV177">
        <v>0</v>
      </c>
      <c r="AW177">
        <v>0</v>
      </c>
      <c r="AX177">
        <v>0</v>
      </c>
      <c r="AY177">
        <v>0</v>
      </c>
      <c r="AZ177">
        <v>0</v>
      </c>
      <c r="BA177">
        <v>0</v>
      </c>
      <c r="BB177">
        <v>0</v>
      </c>
      <c r="BC177">
        <v>0</v>
      </c>
      <c r="BD177">
        <v>0</v>
      </c>
      <c r="BE177">
        <v>0</v>
      </c>
      <c r="BF177">
        <v>0</v>
      </c>
      <c r="BG177" s="20">
        <v>0</v>
      </c>
      <c r="BH177" s="20">
        <v>3</v>
      </c>
      <c r="BI177" s="20">
        <v>103</v>
      </c>
      <c r="BJ177" s="20">
        <v>92</v>
      </c>
      <c r="BK177" s="20">
        <v>492</v>
      </c>
      <c r="BL177" s="20">
        <v>0</v>
      </c>
      <c r="BM177" s="20">
        <v>1560</v>
      </c>
      <c r="BN177" s="20">
        <v>320</v>
      </c>
      <c r="BO177" s="20">
        <v>75</v>
      </c>
      <c r="BP177" s="20">
        <v>7329</v>
      </c>
      <c r="BQ177" s="20">
        <v>3409</v>
      </c>
      <c r="BR177" s="20">
        <v>0</v>
      </c>
      <c r="BS177" s="20">
        <v>48</v>
      </c>
      <c r="BT177" s="20">
        <v>1388</v>
      </c>
      <c r="BU177" s="20">
        <v>310</v>
      </c>
      <c r="BV177" s="20">
        <v>5286</v>
      </c>
      <c r="BW177" s="20">
        <v>5</v>
      </c>
      <c r="BX177" s="20">
        <v>0</v>
      </c>
      <c r="BY177" s="20">
        <v>0</v>
      </c>
    </row>
    <row r="178" spans="1:77" x14ac:dyDescent="0.25">
      <c r="A178" s="20" t="s">
        <v>472</v>
      </c>
      <c r="B178" s="20" t="s">
        <v>474</v>
      </c>
      <c r="C178" s="20" t="s">
        <v>475</v>
      </c>
      <c r="D178" s="1">
        <v>44641</v>
      </c>
      <c r="Z178">
        <v>1</v>
      </c>
      <c r="BG178" s="20"/>
      <c r="BH178" s="20"/>
      <c r="BI178" s="20"/>
      <c r="BJ178" s="20"/>
      <c r="BK178" s="20"/>
      <c r="BL178" s="20"/>
      <c r="BM178" s="20"/>
      <c r="BN178" s="20"/>
      <c r="BO178" s="20"/>
      <c r="BP178" s="20"/>
      <c r="BQ178" s="20"/>
      <c r="BR178" s="20"/>
      <c r="BS178" s="20"/>
      <c r="BT178" s="20"/>
      <c r="BU178" s="20"/>
      <c r="BV178" s="20"/>
      <c r="BW178" s="20"/>
      <c r="BX178" s="20"/>
      <c r="BY178" s="20"/>
    </row>
    <row r="179" spans="1:77" x14ac:dyDescent="0.25">
      <c r="A179" s="20" t="s">
        <v>472</v>
      </c>
      <c r="B179" s="20" t="s">
        <v>473</v>
      </c>
      <c r="C179" s="20" t="s">
        <v>627</v>
      </c>
      <c r="D179" s="1">
        <v>44641</v>
      </c>
      <c r="E179">
        <v>164</v>
      </c>
      <c r="F179">
        <v>4</v>
      </c>
      <c r="G179">
        <v>4</v>
      </c>
      <c r="H179">
        <v>0</v>
      </c>
      <c r="I179">
        <v>0</v>
      </c>
      <c r="J179">
        <v>116</v>
      </c>
      <c r="K179">
        <v>11</v>
      </c>
      <c r="L179">
        <v>8</v>
      </c>
      <c r="M179">
        <v>1</v>
      </c>
      <c r="N179">
        <v>3</v>
      </c>
      <c r="O179">
        <v>3</v>
      </c>
      <c r="P179">
        <v>0</v>
      </c>
      <c r="Q179">
        <v>0</v>
      </c>
      <c r="R179">
        <v>925</v>
      </c>
      <c r="S179">
        <v>819</v>
      </c>
      <c r="T179">
        <v>44</v>
      </c>
      <c r="U179">
        <v>11</v>
      </c>
      <c r="V179">
        <v>3</v>
      </c>
      <c r="W179">
        <v>1448</v>
      </c>
      <c r="X179">
        <v>1002</v>
      </c>
      <c r="Y179">
        <v>59</v>
      </c>
      <c r="Z179">
        <v>84</v>
      </c>
      <c r="AA179">
        <v>18</v>
      </c>
      <c r="AB179">
        <v>1501</v>
      </c>
      <c r="AC179">
        <v>1040</v>
      </c>
      <c r="AD179">
        <v>85</v>
      </c>
      <c r="AE179">
        <v>87</v>
      </c>
      <c r="AF179">
        <v>31</v>
      </c>
      <c r="AG179">
        <v>260</v>
      </c>
      <c r="AH179">
        <v>138</v>
      </c>
      <c r="AI179">
        <v>15</v>
      </c>
      <c r="AJ179">
        <v>13</v>
      </c>
      <c r="AK179">
        <v>14</v>
      </c>
      <c r="AL179">
        <v>75</v>
      </c>
      <c r="AM179">
        <v>65</v>
      </c>
      <c r="AN179">
        <v>5</v>
      </c>
      <c r="AO179">
        <v>0</v>
      </c>
      <c r="AP179">
        <v>0</v>
      </c>
      <c r="AQ179">
        <v>0</v>
      </c>
      <c r="AR179">
        <v>0</v>
      </c>
      <c r="AS179">
        <v>0</v>
      </c>
      <c r="AT179">
        <v>0</v>
      </c>
      <c r="AU179">
        <v>0</v>
      </c>
      <c r="AV179">
        <v>0</v>
      </c>
      <c r="AW179">
        <v>0</v>
      </c>
      <c r="AX179">
        <v>0</v>
      </c>
      <c r="AY179">
        <v>0</v>
      </c>
      <c r="AZ179">
        <v>0</v>
      </c>
      <c r="BA179">
        <v>0</v>
      </c>
      <c r="BB179">
        <v>0</v>
      </c>
      <c r="BC179">
        <v>0</v>
      </c>
      <c r="BD179">
        <v>0</v>
      </c>
      <c r="BE179">
        <v>0</v>
      </c>
      <c r="BF179">
        <v>0</v>
      </c>
      <c r="BG179" s="20">
        <v>4</v>
      </c>
      <c r="BH179" s="20">
        <v>0</v>
      </c>
      <c r="BI179" s="20">
        <v>140</v>
      </c>
      <c r="BJ179" s="20">
        <v>3</v>
      </c>
      <c r="BK179" s="20">
        <v>858</v>
      </c>
      <c r="BL179" s="20">
        <v>1257</v>
      </c>
      <c r="BM179" s="20">
        <v>1272</v>
      </c>
      <c r="BN179" s="20">
        <v>208</v>
      </c>
      <c r="BO179" s="20">
        <v>69</v>
      </c>
      <c r="BP179" s="20">
        <v>6065</v>
      </c>
      <c r="BQ179" s="20">
        <v>2801</v>
      </c>
      <c r="BR179" s="20">
        <v>0</v>
      </c>
      <c r="BS179" s="20">
        <v>171</v>
      </c>
      <c r="BT179" s="20">
        <v>1006</v>
      </c>
      <c r="BU179" s="20">
        <v>330</v>
      </c>
      <c r="BV179" s="20">
        <v>4335</v>
      </c>
      <c r="BW179" s="20">
        <v>1</v>
      </c>
      <c r="BX179" s="20">
        <v>0</v>
      </c>
      <c r="BY179" s="20">
        <v>30</v>
      </c>
    </row>
    <row r="180" spans="1:77" x14ac:dyDescent="0.25">
      <c r="A180" s="20" t="s">
        <v>472</v>
      </c>
      <c r="B180" s="20" t="s">
        <v>477</v>
      </c>
      <c r="C180" s="20" t="s">
        <v>628</v>
      </c>
      <c r="D180" s="1">
        <v>44641</v>
      </c>
      <c r="E180">
        <v>60</v>
      </c>
      <c r="F180">
        <v>1</v>
      </c>
      <c r="G180">
        <v>1</v>
      </c>
      <c r="H180">
        <v>0</v>
      </c>
      <c r="I180">
        <v>0</v>
      </c>
      <c r="J180">
        <v>45</v>
      </c>
      <c r="K180">
        <v>2</v>
      </c>
      <c r="L180">
        <v>1</v>
      </c>
      <c r="M180">
        <v>0</v>
      </c>
      <c r="N180">
        <v>4</v>
      </c>
      <c r="O180">
        <v>4</v>
      </c>
      <c r="P180">
        <v>0</v>
      </c>
      <c r="Q180">
        <v>0</v>
      </c>
      <c r="R180">
        <v>319</v>
      </c>
      <c r="S180">
        <v>273</v>
      </c>
      <c r="T180">
        <v>7</v>
      </c>
      <c r="U180">
        <v>14</v>
      </c>
      <c r="V180">
        <v>4</v>
      </c>
      <c r="W180">
        <v>755</v>
      </c>
      <c r="X180">
        <v>481</v>
      </c>
      <c r="Y180">
        <v>7</v>
      </c>
      <c r="Z180">
        <v>50</v>
      </c>
      <c r="AA180">
        <v>13</v>
      </c>
      <c r="AB180">
        <v>538</v>
      </c>
      <c r="AC180">
        <v>333</v>
      </c>
      <c r="AD180">
        <v>2</v>
      </c>
      <c r="AE180">
        <v>59</v>
      </c>
      <c r="AF180">
        <v>29</v>
      </c>
      <c r="AG180">
        <v>92</v>
      </c>
      <c r="AH180">
        <v>40</v>
      </c>
      <c r="AI180">
        <v>1</v>
      </c>
      <c r="AJ180">
        <v>12</v>
      </c>
      <c r="AK180">
        <v>0</v>
      </c>
      <c r="AL180">
        <v>34</v>
      </c>
      <c r="AM180">
        <v>28</v>
      </c>
      <c r="AN180">
        <v>0</v>
      </c>
      <c r="AO180">
        <v>0</v>
      </c>
      <c r="AP180">
        <v>0</v>
      </c>
      <c r="AQ180">
        <v>0</v>
      </c>
      <c r="AR180">
        <v>0</v>
      </c>
      <c r="AS180">
        <v>0</v>
      </c>
      <c r="AT180">
        <v>0</v>
      </c>
      <c r="AU180">
        <v>0</v>
      </c>
      <c r="AV180">
        <v>0</v>
      </c>
      <c r="AW180">
        <v>0</v>
      </c>
      <c r="AX180">
        <v>0</v>
      </c>
      <c r="AY180">
        <v>0</v>
      </c>
      <c r="AZ180">
        <v>0</v>
      </c>
      <c r="BA180">
        <v>0</v>
      </c>
      <c r="BB180">
        <v>0</v>
      </c>
      <c r="BC180">
        <v>0</v>
      </c>
      <c r="BD180">
        <v>0</v>
      </c>
      <c r="BE180">
        <v>0</v>
      </c>
      <c r="BF180">
        <v>0</v>
      </c>
      <c r="BG180" s="20">
        <v>1</v>
      </c>
      <c r="BH180" s="20">
        <v>0</v>
      </c>
      <c r="BI180" s="20">
        <v>55</v>
      </c>
      <c r="BJ180" s="20">
        <v>4</v>
      </c>
      <c r="BK180" s="20">
        <v>293</v>
      </c>
      <c r="BL180" s="20">
        <v>669</v>
      </c>
      <c r="BM180" s="20">
        <v>439</v>
      </c>
      <c r="BN180" s="20">
        <v>69</v>
      </c>
      <c r="BO180" s="20">
        <v>34</v>
      </c>
      <c r="BP180" s="20">
        <v>2873</v>
      </c>
      <c r="BQ180" s="20">
        <v>1145</v>
      </c>
      <c r="BR180" s="20">
        <v>0</v>
      </c>
      <c r="BS180" s="20">
        <v>15</v>
      </c>
      <c r="BT180" s="20">
        <v>470</v>
      </c>
      <c r="BU180" s="20">
        <v>307</v>
      </c>
      <c r="BV180" s="20">
        <v>1949</v>
      </c>
      <c r="BW180" s="20">
        <v>0</v>
      </c>
      <c r="BX180" s="20">
        <v>0</v>
      </c>
      <c r="BY180" s="20">
        <v>3</v>
      </c>
    </row>
    <row r="181" spans="1:77" x14ac:dyDescent="0.25">
      <c r="A181" s="20" t="s">
        <v>472</v>
      </c>
      <c r="B181" s="20" t="s">
        <v>474</v>
      </c>
      <c r="C181" s="20" t="s">
        <v>476</v>
      </c>
      <c r="D181" s="1">
        <v>44641</v>
      </c>
      <c r="E181">
        <v>112</v>
      </c>
      <c r="F181">
        <v>1</v>
      </c>
      <c r="G181">
        <v>1</v>
      </c>
      <c r="H181">
        <v>1</v>
      </c>
      <c r="I181">
        <v>1</v>
      </c>
      <c r="J181">
        <v>82</v>
      </c>
      <c r="K181">
        <v>1</v>
      </c>
      <c r="L181">
        <v>8</v>
      </c>
      <c r="M181">
        <v>3</v>
      </c>
      <c r="N181">
        <v>9</v>
      </c>
      <c r="O181">
        <v>8</v>
      </c>
      <c r="P181">
        <v>0</v>
      </c>
      <c r="Q181">
        <v>0</v>
      </c>
      <c r="R181">
        <v>500</v>
      </c>
      <c r="S181">
        <v>421</v>
      </c>
      <c r="T181">
        <v>19</v>
      </c>
      <c r="U181">
        <v>19</v>
      </c>
      <c r="V181">
        <v>7</v>
      </c>
      <c r="W181">
        <v>0</v>
      </c>
      <c r="X181">
        <v>0</v>
      </c>
      <c r="Y181">
        <v>0</v>
      </c>
      <c r="Z181">
        <v>0</v>
      </c>
      <c r="AA181">
        <v>0</v>
      </c>
      <c r="AB181">
        <v>1586</v>
      </c>
      <c r="AC181">
        <v>1032</v>
      </c>
      <c r="AD181">
        <v>14</v>
      </c>
      <c r="AE181">
        <v>186</v>
      </c>
      <c r="AF181">
        <v>84</v>
      </c>
      <c r="AG181">
        <v>318</v>
      </c>
      <c r="AH181">
        <v>147</v>
      </c>
      <c r="AI181">
        <v>5</v>
      </c>
      <c r="AJ181">
        <v>45</v>
      </c>
      <c r="AK181">
        <v>8</v>
      </c>
      <c r="AL181">
        <v>54</v>
      </c>
      <c r="AM181">
        <v>48</v>
      </c>
      <c r="AN181">
        <v>1</v>
      </c>
      <c r="AO181">
        <v>0</v>
      </c>
      <c r="AP181">
        <v>0</v>
      </c>
      <c r="AQ181">
        <v>0</v>
      </c>
      <c r="AR181">
        <v>0</v>
      </c>
      <c r="AS181">
        <v>0</v>
      </c>
      <c r="AT181">
        <v>0</v>
      </c>
      <c r="AU181">
        <v>0</v>
      </c>
      <c r="AV181">
        <v>0</v>
      </c>
      <c r="AW181">
        <v>0</v>
      </c>
      <c r="AX181">
        <v>0</v>
      </c>
      <c r="AY181">
        <v>0</v>
      </c>
      <c r="AZ181">
        <v>0</v>
      </c>
      <c r="BA181">
        <v>0</v>
      </c>
      <c r="BB181">
        <v>0</v>
      </c>
      <c r="BC181">
        <v>0</v>
      </c>
      <c r="BD181">
        <v>0</v>
      </c>
      <c r="BE181">
        <v>0</v>
      </c>
      <c r="BF181">
        <v>0</v>
      </c>
      <c r="BG181" s="20">
        <v>1</v>
      </c>
      <c r="BH181" s="20">
        <v>1</v>
      </c>
      <c r="BI181" s="20">
        <v>97</v>
      </c>
      <c r="BJ181" s="20">
        <v>9</v>
      </c>
      <c r="BK181" s="20">
        <v>451</v>
      </c>
      <c r="BL181" s="20">
        <v>0</v>
      </c>
      <c r="BM181" s="20">
        <v>1272</v>
      </c>
      <c r="BN181" s="20">
        <v>241</v>
      </c>
      <c r="BO181" s="20">
        <v>51</v>
      </c>
      <c r="BP181" s="20">
        <v>6036</v>
      </c>
      <c r="BQ181" s="20">
        <v>2755</v>
      </c>
      <c r="BR181" s="20">
        <v>0</v>
      </c>
      <c r="BS181" s="20">
        <v>50</v>
      </c>
      <c r="BT181" s="20">
        <v>1273</v>
      </c>
      <c r="BU181" s="20">
        <v>389</v>
      </c>
      <c r="BV181" s="20">
        <v>4113</v>
      </c>
      <c r="BW181" s="20">
        <v>9</v>
      </c>
      <c r="BX181" s="20">
        <v>0</v>
      </c>
      <c r="BY181" s="20">
        <v>0</v>
      </c>
    </row>
    <row r="182" spans="1:77" x14ac:dyDescent="0.25">
      <c r="A182" s="20" t="s">
        <v>472</v>
      </c>
      <c r="B182" s="20" t="s">
        <v>474</v>
      </c>
      <c r="C182" s="20" t="s">
        <v>476</v>
      </c>
      <c r="D182" s="1">
        <v>44641</v>
      </c>
      <c r="AB182">
        <v>2</v>
      </c>
      <c r="AF182">
        <v>1</v>
      </c>
      <c r="BG182" s="20"/>
      <c r="BH182" s="20"/>
      <c r="BI182" s="20"/>
      <c r="BJ182" s="20"/>
      <c r="BK182" s="20"/>
      <c r="BL182" s="20">
        <v>1</v>
      </c>
      <c r="BM182" s="20"/>
      <c r="BN182" s="20"/>
      <c r="BO182" s="20"/>
      <c r="BP182" s="20">
        <v>3</v>
      </c>
      <c r="BQ182" s="20"/>
      <c r="BR182" s="20"/>
      <c r="BS182" s="20"/>
      <c r="BT182" s="20"/>
      <c r="BU182" s="20"/>
      <c r="BV182" s="20">
        <v>1</v>
      </c>
      <c r="BW182" s="20"/>
      <c r="BX182" s="20"/>
      <c r="BY182" s="20"/>
    </row>
    <row r="183" spans="1:77" x14ac:dyDescent="0.25">
      <c r="A183" s="20" t="s">
        <v>472</v>
      </c>
      <c r="B183" s="20" t="s">
        <v>477</v>
      </c>
      <c r="C183" s="20" t="s">
        <v>478</v>
      </c>
      <c r="D183" s="1">
        <v>44641</v>
      </c>
      <c r="E183">
        <v>86</v>
      </c>
      <c r="F183">
        <v>7</v>
      </c>
      <c r="G183">
        <v>6</v>
      </c>
      <c r="H183">
        <v>1</v>
      </c>
      <c r="I183">
        <v>1</v>
      </c>
      <c r="J183">
        <v>66</v>
      </c>
      <c r="K183">
        <v>3</v>
      </c>
      <c r="L183">
        <v>3</v>
      </c>
      <c r="M183">
        <v>1</v>
      </c>
      <c r="N183">
        <v>22</v>
      </c>
      <c r="O183">
        <v>19</v>
      </c>
      <c r="P183">
        <v>0</v>
      </c>
      <c r="Q183">
        <v>0</v>
      </c>
      <c r="R183">
        <v>403</v>
      </c>
      <c r="S183">
        <v>333</v>
      </c>
      <c r="T183">
        <v>13</v>
      </c>
      <c r="U183">
        <v>10</v>
      </c>
      <c r="V183">
        <v>5</v>
      </c>
      <c r="W183">
        <v>1088</v>
      </c>
      <c r="X183">
        <v>635</v>
      </c>
      <c r="Y183">
        <v>15</v>
      </c>
      <c r="Z183">
        <v>107</v>
      </c>
      <c r="AA183">
        <v>32</v>
      </c>
      <c r="AB183">
        <v>645</v>
      </c>
      <c r="AC183">
        <v>362</v>
      </c>
      <c r="AD183">
        <v>6</v>
      </c>
      <c r="AE183">
        <v>107</v>
      </c>
      <c r="AF183">
        <v>26</v>
      </c>
      <c r="AG183">
        <v>206</v>
      </c>
      <c r="AH183">
        <v>92</v>
      </c>
      <c r="AI183">
        <v>1</v>
      </c>
      <c r="AJ183">
        <v>20</v>
      </c>
      <c r="AK183">
        <v>7</v>
      </c>
      <c r="AL183">
        <v>113</v>
      </c>
      <c r="AM183">
        <v>96</v>
      </c>
      <c r="AN183">
        <v>2</v>
      </c>
      <c r="AO183">
        <v>0</v>
      </c>
      <c r="AP183">
        <v>1</v>
      </c>
      <c r="AQ183">
        <v>0</v>
      </c>
      <c r="AR183">
        <v>0</v>
      </c>
      <c r="AS183">
        <v>0</v>
      </c>
      <c r="AT183">
        <v>0</v>
      </c>
      <c r="AU183">
        <v>0</v>
      </c>
      <c r="AV183">
        <v>0</v>
      </c>
      <c r="AW183">
        <v>0</v>
      </c>
      <c r="AX183">
        <v>0</v>
      </c>
      <c r="AY183">
        <v>0</v>
      </c>
      <c r="AZ183">
        <v>0</v>
      </c>
      <c r="BA183">
        <v>0</v>
      </c>
      <c r="BB183">
        <v>0</v>
      </c>
      <c r="BC183">
        <v>0</v>
      </c>
      <c r="BD183">
        <v>0</v>
      </c>
      <c r="BE183">
        <v>0</v>
      </c>
      <c r="BF183">
        <v>0</v>
      </c>
      <c r="BG183" s="20">
        <v>6</v>
      </c>
      <c r="BH183" s="20">
        <v>1</v>
      </c>
      <c r="BI183" s="20">
        <v>75</v>
      </c>
      <c r="BJ183" s="20">
        <v>21</v>
      </c>
      <c r="BK183" s="20">
        <v>371</v>
      </c>
      <c r="BL183" s="20">
        <v>895</v>
      </c>
      <c r="BM183" s="20">
        <v>491</v>
      </c>
      <c r="BN183" s="20">
        <v>161</v>
      </c>
      <c r="BO183" s="20">
        <v>109</v>
      </c>
      <c r="BP183" s="20">
        <v>3591</v>
      </c>
      <c r="BQ183" s="20">
        <v>1253</v>
      </c>
      <c r="BR183" s="20">
        <v>0</v>
      </c>
      <c r="BS183" s="20">
        <v>25</v>
      </c>
      <c r="BT183" s="20">
        <v>768</v>
      </c>
      <c r="BU183" s="20">
        <v>276</v>
      </c>
      <c r="BV183" s="20">
        <v>2341</v>
      </c>
      <c r="BW183" s="20">
        <v>2</v>
      </c>
      <c r="BX183" s="20">
        <v>0</v>
      </c>
      <c r="BY183" s="20">
        <v>6</v>
      </c>
    </row>
    <row r="184" spans="1:77" x14ac:dyDescent="0.25">
      <c r="A184" s="20" t="s">
        <v>472</v>
      </c>
      <c r="B184" s="20" t="s">
        <v>477</v>
      </c>
      <c r="C184" s="20" t="s">
        <v>478</v>
      </c>
      <c r="D184" s="1">
        <v>44641</v>
      </c>
      <c r="AA184">
        <v>1</v>
      </c>
      <c r="BG184" s="20"/>
      <c r="BH184" s="20"/>
      <c r="BI184" s="20"/>
      <c r="BJ184" s="20"/>
      <c r="BK184" s="20"/>
      <c r="BL184" s="20"/>
      <c r="BM184" s="20"/>
      <c r="BN184" s="20"/>
      <c r="BO184" s="20"/>
      <c r="BP184" s="20">
        <v>1</v>
      </c>
      <c r="BQ184" s="20"/>
      <c r="BR184" s="20"/>
      <c r="BS184" s="20"/>
      <c r="BT184" s="20"/>
      <c r="BU184" s="20"/>
      <c r="BV184" s="20"/>
      <c r="BW184" s="20"/>
      <c r="BX184" s="20"/>
      <c r="BY184" s="20"/>
    </row>
    <row r="185" spans="1:77" x14ac:dyDescent="0.25">
      <c r="A185" s="20" t="s">
        <v>472</v>
      </c>
      <c r="B185" s="20" t="s">
        <v>485</v>
      </c>
      <c r="C185" s="20" t="s">
        <v>629</v>
      </c>
      <c r="D185" s="1">
        <v>44641</v>
      </c>
      <c r="E185">
        <v>136</v>
      </c>
      <c r="F185">
        <v>2</v>
      </c>
      <c r="G185">
        <v>2</v>
      </c>
      <c r="H185">
        <v>0</v>
      </c>
      <c r="I185">
        <v>0</v>
      </c>
      <c r="J185">
        <v>108</v>
      </c>
      <c r="K185">
        <v>2</v>
      </c>
      <c r="L185">
        <v>2</v>
      </c>
      <c r="M185">
        <v>2</v>
      </c>
      <c r="N185">
        <v>0</v>
      </c>
      <c r="O185">
        <v>0</v>
      </c>
      <c r="P185">
        <v>0</v>
      </c>
      <c r="Q185">
        <v>0</v>
      </c>
      <c r="R185">
        <v>665</v>
      </c>
      <c r="S185">
        <v>569</v>
      </c>
      <c r="T185">
        <v>49</v>
      </c>
      <c r="U185">
        <v>4</v>
      </c>
      <c r="V185">
        <v>5</v>
      </c>
      <c r="W185">
        <v>968</v>
      </c>
      <c r="X185">
        <v>665</v>
      </c>
      <c r="Y185">
        <v>22</v>
      </c>
      <c r="Z185">
        <v>57</v>
      </c>
      <c r="AA185">
        <v>28</v>
      </c>
      <c r="AB185">
        <v>904</v>
      </c>
      <c r="AC185">
        <v>638</v>
      </c>
      <c r="AD185">
        <v>41</v>
      </c>
      <c r="AE185">
        <v>11</v>
      </c>
      <c r="AF185">
        <v>77</v>
      </c>
      <c r="AG185">
        <v>104</v>
      </c>
      <c r="AH185">
        <v>54</v>
      </c>
      <c r="AI185">
        <v>4</v>
      </c>
      <c r="AJ185">
        <v>4</v>
      </c>
      <c r="AK185">
        <v>8</v>
      </c>
      <c r="AL185">
        <v>26</v>
      </c>
      <c r="AM185">
        <v>22</v>
      </c>
      <c r="AN185">
        <v>0</v>
      </c>
      <c r="AO185">
        <v>0</v>
      </c>
      <c r="AP185">
        <v>0</v>
      </c>
      <c r="AQ185">
        <v>0</v>
      </c>
      <c r="AR185">
        <v>0</v>
      </c>
      <c r="AS185">
        <v>0</v>
      </c>
      <c r="AT185">
        <v>0</v>
      </c>
      <c r="AU185">
        <v>0</v>
      </c>
      <c r="AV185">
        <v>0</v>
      </c>
      <c r="AW185">
        <v>0</v>
      </c>
      <c r="AX185">
        <v>0</v>
      </c>
      <c r="AY185">
        <v>0</v>
      </c>
      <c r="AZ185">
        <v>0</v>
      </c>
      <c r="BA185">
        <v>0</v>
      </c>
      <c r="BB185">
        <v>0</v>
      </c>
      <c r="BC185">
        <v>0</v>
      </c>
      <c r="BD185">
        <v>0</v>
      </c>
      <c r="BE185">
        <v>0</v>
      </c>
      <c r="BF185">
        <v>0</v>
      </c>
      <c r="BG185" s="20">
        <v>2</v>
      </c>
      <c r="BH185" s="20">
        <v>0</v>
      </c>
      <c r="BI185" s="20">
        <v>125</v>
      </c>
      <c r="BJ185" s="20">
        <v>0</v>
      </c>
      <c r="BK185" s="20">
        <v>602</v>
      </c>
      <c r="BL185" s="20">
        <v>844</v>
      </c>
      <c r="BM185" s="20">
        <v>769</v>
      </c>
      <c r="BN185" s="20">
        <v>86</v>
      </c>
      <c r="BO185" s="20">
        <v>25</v>
      </c>
      <c r="BP185" s="20">
        <v>3868</v>
      </c>
      <c r="BQ185" s="20">
        <v>1791</v>
      </c>
      <c r="BR185" s="20">
        <v>0</v>
      </c>
      <c r="BS185" s="20">
        <v>110</v>
      </c>
      <c r="BT185" s="20">
        <v>568</v>
      </c>
      <c r="BU185" s="20">
        <v>338</v>
      </c>
      <c r="BV185" s="20">
        <v>2753</v>
      </c>
      <c r="BW185" s="20">
        <v>1</v>
      </c>
      <c r="BX185" s="20">
        <v>0</v>
      </c>
      <c r="BY185" s="20">
        <v>11</v>
      </c>
    </row>
    <row r="186" spans="1:77" x14ac:dyDescent="0.25">
      <c r="A186" s="20" t="s">
        <v>472</v>
      </c>
      <c r="B186" s="20" t="s">
        <v>473</v>
      </c>
      <c r="C186" s="20" t="s">
        <v>630</v>
      </c>
      <c r="D186" s="1">
        <v>44641</v>
      </c>
      <c r="E186">
        <v>107</v>
      </c>
      <c r="F186">
        <v>3</v>
      </c>
      <c r="G186">
        <v>3</v>
      </c>
      <c r="H186">
        <v>0</v>
      </c>
      <c r="I186">
        <v>0</v>
      </c>
      <c r="J186">
        <v>92</v>
      </c>
      <c r="K186">
        <v>4</v>
      </c>
      <c r="L186">
        <v>0</v>
      </c>
      <c r="M186">
        <v>1</v>
      </c>
      <c r="N186">
        <v>7</v>
      </c>
      <c r="O186">
        <v>2</v>
      </c>
      <c r="P186">
        <v>0</v>
      </c>
      <c r="Q186">
        <v>1</v>
      </c>
      <c r="R186">
        <v>424</v>
      </c>
      <c r="S186">
        <v>390</v>
      </c>
      <c r="T186">
        <v>19</v>
      </c>
      <c r="U186">
        <v>2</v>
      </c>
      <c r="V186">
        <v>1</v>
      </c>
      <c r="W186">
        <v>0</v>
      </c>
      <c r="X186">
        <v>0</v>
      </c>
      <c r="Y186">
        <v>0</v>
      </c>
      <c r="Z186">
        <v>0</v>
      </c>
      <c r="AA186">
        <v>0</v>
      </c>
      <c r="AB186">
        <v>1200</v>
      </c>
      <c r="AC186">
        <v>973</v>
      </c>
      <c r="AD186">
        <v>40</v>
      </c>
      <c r="AE186">
        <v>20</v>
      </c>
      <c r="AF186">
        <v>64</v>
      </c>
      <c r="AG186">
        <v>216</v>
      </c>
      <c r="AH186">
        <v>151</v>
      </c>
      <c r="AI186">
        <v>4</v>
      </c>
      <c r="AJ186">
        <v>12</v>
      </c>
      <c r="AK186">
        <v>6</v>
      </c>
      <c r="AL186">
        <v>25</v>
      </c>
      <c r="AM186">
        <v>18</v>
      </c>
      <c r="AN186">
        <v>0</v>
      </c>
      <c r="AO186">
        <v>0</v>
      </c>
      <c r="AP186">
        <v>1</v>
      </c>
      <c r="AQ186">
        <v>0</v>
      </c>
      <c r="AR186">
        <v>0</v>
      </c>
      <c r="AS186">
        <v>0</v>
      </c>
      <c r="AT186">
        <v>0</v>
      </c>
      <c r="AU186">
        <v>0</v>
      </c>
      <c r="AV186">
        <v>0</v>
      </c>
      <c r="AW186">
        <v>0</v>
      </c>
      <c r="AX186">
        <v>0</v>
      </c>
      <c r="AY186">
        <v>0</v>
      </c>
      <c r="AZ186">
        <v>0</v>
      </c>
      <c r="BA186">
        <v>0</v>
      </c>
      <c r="BB186">
        <v>0</v>
      </c>
      <c r="BC186">
        <v>0</v>
      </c>
      <c r="BD186">
        <v>0</v>
      </c>
      <c r="BE186">
        <v>0</v>
      </c>
      <c r="BF186">
        <v>0</v>
      </c>
      <c r="BG186" s="20">
        <v>3</v>
      </c>
      <c r="BH186" s="20">
        <v>0</v>
      </c>
      <c r="BI186" s="20">
        <v>100</v>
      </c>
      <c r="BJ186" s="20">
        <v>6</v>
      </c>
      <c r="BK186" s="20">
        <v>399</v>
      </c>
      <c r="BL186" s="20">
        <v>0</v>
      </c>
      <c r="BM186" s="20">
        <v>1059</v>
      </c>
      <c r="BN186" s="20">
        <v>189</v>
      </c>
      <c r="BO186" s="20">
        <v>24</v>
      </c>
      <c r="BP186" s="20">
        <v>3734</v>
      </c>
      <c r="BQ186" s="20">
        <v>2462</v>
      </c>
      <c r="BR186" s="20">
        <v>0</v>
      </c>
      <c r="BS186" s="20">
        <v>84</v>
      </c>
      <c r="BT186" s="20">
        <v>276</v>
      </c>
      <c r="BU186" s="20">
        <v>210</v>
      </c>
      <c r="BV186" s="20">
        <v>3073</v>
      </c>
      <c r="BW186" s="20">
        <v>10</v>
      </c>
      <c r="BX186" s="20">
        <v>0</v>
      </c>
      <c r="BY186" s="20">
        <v>1</v>
      </c>
    </row>
    <row r="187" spans="1:77" x14ac:dyDescent="0.25">
      <c r="A187" s="20" t="s">
        <v>472</v>
      </c>
      <c r="B187" s="20" t="s">
        <v>485</v>
      </c>
      <c r="C187" s="20" t="s">
        <v>631</v>
      </c>
      <c r="D187" s="1">
        <v>44641</v>
      </c>
      <c r="E187">
        <v>65</v>
      </c>
      <c r="F187">
        <v>0</v>
      </c>
      <c r="G187">
        <v>0</v>
      </c>
      <c r="H187">
        <v>0</v>
      </c>
      <c r="I187">
        <v>0</v>
      </c>
      <c r="J187">
        <v>47</v>
      </c>
      <c r="K187">
        <v>0</v>
      </c>
      <c r="L187">
        <v>5</v>
      </c>
      <c r="M187">
        <v>3</v>
      </c>
      <c r="N187">
        <v>5</v>
      </c>
      <c r="O187">
        <v>2</v>
      </c>
      <c r="P187">
        <v>0</v>
      </c>
      <c r="Q187">
        <v>0</v>
      </c>
      <c r="R187">
        <v>477</v>
      </c>
      <c r="S187">
        <v>399</v>
      </c>
      <c r="T187">
        <v>13</v>
      </c>
      <c r="U187">
        <v>18</v>
      </c>
      <c r="V187">
        <v>14</v>
      </c>
      <c r="W187">
        <v>737</v>
      </c>
      <c r="X187">
        <v>437</v>
      </c>
      <c r="Y187">
        <v>12</v>
      </c>
      <c r="Z187">
        <v>87</v>
      </c>
      <c r="AA187">
        <v>31</v>
      </c>
      <c r="AB187">
        <v>911</v>
      </c>
      <c r="AC187">
        <v>553</v>
      </c>
      <c r="AD187">
        <v>0</v>
      </c>
      <c r="AE187">
        <v>17</v>
      </c>
      <c r="AF187">
        <v>179</v>
      </c>
      <c r="AG187">
        <v>112</v>
      </c>
      <c r="AH187">
        <v>54</v>
      </c>
      <c r="AI187">
        <v>0</v>
      </c>
      <c r="AJ187">
        <v>16</v>
      </c>
      <c r="AK187">
        <v>3</v>
      </c>
      <c r="AL187">
        <v>10</v>
      </c>
      <c r="AM187">
        <v>5</v>
      </c>
      <c r="AN187">
        <v>0</v>
      </c>
      <c r="AO187">
        <v>0</v>
      </c>
      <c r="AP187">
        <v>0</v>
      </c>
      <c r="AQ187">
        <v>0</v>
      </c>
      <c r="AR187">
        <v>0</v>
      </c>
      <c r="AS187">
        <v>0</v>
      </c>
      <c r="AT187">
        <v>0</v>
      </c>
      <c r="AU187">
        <v>0</v>
      </c>
      <c r="AV187">
        <v>0</v>
      </c>
      <c r="AW187">
        <v>0</v>
      </c>
      <c r="AX187">
        <v>0</v>
      </c>
      <c r="AY187">
        <v>0</v>
      </c>
      <c r="AZ187">
        <v>0</v>
      </c>
      <c r="BA187">
        <v>0</v>
      </c>
      <c r="BB187">
        <v>0</v>
      </c>
      <c r="BC187">
        <v>0</v>
      </c>
      <c r="BD187">
        <v>0</v>
      </c>
      <c r="BE187">
        <v>0</v>
      </c>
      <c r="BF187">
        <v>0</v>
      </c>
      <c r="BG187" s="20">
        <v>0</v>
      </c>
      <c r="BH187" s="20">
        <v>0</v>
      </c>
      <c r="BI187" s="20">
        <v>56</v>
      </c>
      <c r="BJ187" s="20">
        <v>3</v>
      </c>
      <c r="BK187" s="20">
        <v>428</v>
      </c>
      <c r="BL187" s="20">
        <v>588</v>
      </c>
      <c r="BM187" s="20">
        <v>699</v>
      </c>
      <c r="BN187" s="20">
        <v>88</v>
      </c>
      <c r="BO187" s="20">
        <v>8</v>
      </c>
      <c r="BP187" s="20">
        <v>4108</v>
      </c>
      <c r="BQ187" s="20">
        <v>1573</v>
      </c>
      <c r="BR187" s="20">
        <v>0</v>
      </c>
      <c r="BS187" s="20">
        <v>15</v>
      </c>
      <c r="BT187" s="20">
        <v>590</v>
      </c>
      <c r="BU187" s="20">
        <v>777</v>
      </c>
      <c r="BV187" s="20">
        <v>2571</v>
      </c>
      <c r="BW187" s="20">
        <v>0</v>
      </c>
      <c r="BX187" s="20">
        <v>0</v>
      </c>
      <c r="BY187" s="20">
        <v>4</v>
      </c>
    </row>
    <row r="188" spans="1:77" x14ac:dyDescent="0.25">
      <c r="A188" s="20" t="s">
        <v>472</v>
      </c>
      <c r="B188" s="20" t="s">
        <v>485</v>
      </c>
      <c r="C188" s="20" t="s">
        <v>632</v>
      </c>
      <c r="D188" s="1">
        <v>44641</v>
      </c>
      <c r="E188">
        <v>196</v>
      </c>
      <c r="F188">
        <v>5</v>
      </c>
      <c r="G188">
        <v>3</v>
      </c>
      <c r="H188">
        <v>2</v>
      </c>
      <c r="I188">
        <v>2</v>
      </c>
      <c r="J188">
        <v>142</v>
      </c>
      <c r="K188">
        <v>10</v>
      </c>
      <c r="L188">
        <v>15</v>
      </c>
      <c r="M188">
        <v>3</v>
      </c>
      <c r="N188">
        <v>41</v>
      </c>
      <c r="O188">
        <v>36</v>
      </c>
      <c r="P188">
        <v>1</v>
      </c>
      <c r="Q188">
        <v>0</v>
      </c>
      <c r="R188">
        <v>1086</v>
      </c>
      <c r="S188">
        <v>898</v>
      </c>
      <c r="T188">
        <v>91</v>
      </c>
      <c r="U188">
        <v>18</v>
      </c>
      <c r="V188">
        <v>10</v>
      </c>
      <c r="W188">
        <v>1966</v>
      </c>
      <c r="X188">
        <v>1216</v>
      </c>
      <c r="Y188">
        <v>60</v>
      </c>
      <c r="Z188">
        <v>223</v>
      </c>
      <c r="AA188">
        <v>55</v>
      </c>
      <c r="AB188">
        <v>1610</v>
      </c>
      <c r="AC188">
        <v>1009</v>
      </c>
      <c r="AD188">
        <v>24</v>
      </c>
      <c r="AE188">
        <v>153</v>
      </c>
      <c r="AF188">
        <v>161</v>
      </c>
      <c r="AG188">
        <v>235</v>
      </c>
      <c r="AH188">
        <v>102</v>
      </c>
      <c r="AI188">
        <v>2</v>
      </c>
      <c r="AJ188">
        <v>37</v>
      </c>
      <c r="AK188">
        <v>8</v>
      </c>
      <c r="AL188">
        <v>53</v>
      </c>
      <c r="AM188">
        <v>47</v>
      </c>
      <c r="AN188">
        <v>2</v>
      </c>
      <c r="AO188">
        <v>0</v>
      </c>
      <c r="AP188">
        <v>0</v>
      </c>
      <c r="AQ188">
        <v>0</v>
      </c>
      <c r="AR188">
        <v>0</v>
      </c>
      <c r="AS188">
        <v>0</v>
      </c>
      <c r="AT188">
        <v>0</v>
      </c>
      <c r="AU188">
        <v>0</v>
      </c>
      <c r="AV188">
        <v>0</v>
      </c>
      <c r="AW188">
        <v>0</v>
      </c>
      <c r="AX188">
        <v>0</v>
      </c>
      <c r="AY188">
        <v>0</v>
      </c>
      <c r="AZ188">
        <v>0</v>
      </c>
      <c r="BA188">
        <v>0</v>
      </c>
      <c r="BB188">
        <v>0</v>
      </c>
      <c r="BC188">
        <v>0</v>
      </c>
      <c r="BD188">
        <v>0</v>
      </c>
      <c r="BE188">
        <v>0</v>
      </c>
      <c r="BF188">
        <v>0</v>
      </c>
      <c r="BG188" s="20">
        <v>5</v>
      </c>
      <c r="BH188" s="20">
        <v>2</v>
      </c>
      <c r="BI188" s="20">
        <v>161</v>
      </c>
      <c r="BJ188" s="20">
        <v>39</v>
      </c>
      <c r="BK188" s="20">
        <v>956</v>
      </c>
      <c r="BL188" s="20">
        <v>1586</v>
      </c>
      <c r="BM188" s="20">
        <v>1244</v>
      </c>
      <c r="BN188" s="20">
        <v>179</v>
      </c>
      <c r="BO188" s="20">
        <v>51</v>
      </c>
      <c r="BP188" s="20">
        <v>7178</v>
      </c>
      <c r="BQ188" s="20">
        <v>2922</v>
      </c>
      <c r="BR188" s="20">
        <v>0</v>
      </c>
      <c r="BS188" s="20">
        <v>153</v>
      </c>
      <c r="BT188" s="20">
        <v>1528</v>
      </c>
      <c r="BU188" s="20">
        <v>668</v>
      </c>
      <c r="BV188" s="20">
        <v>4615</v>
      </c>
      <c r="BW188" s="20">
        <v>0</v>
      </c>
      <c r="BX188" s="20">
        <v>0</v>
      </c>
      <c r="BY188" s="20">
        <v>17</v>
      </c>
    </row>
    <row r="189" spans="1:77" x14ac:dyDescent="0.25">
      <c r="A189" s="20" t="s">
        <v>472</v>
      </c>
      <c r="B189" s="20" t="s">
        <v>485</v>
      </c>
      <c r="C189" s="20" t="s">
        <v>632</v>
      </c>
      <c r="D189" s="1">
        <v>44641</v>
      </c>
      <c r="R189">
        <v>1</v>
      </c>
      <c r="S189">
        <v>1</v>
      </c>
      <c r="BG189" s="20"/>
      <c r="BH189" s="20"/>
      <c r="BI189" s="20"/>
      <c r="BJ189" s="20"/>
      <c r="BK189" s="20">
        <v>1</v>
      </c>
      <c r="BL189" s="20"/>
      <c r="BM189" s="20"/>
      <c r="BN189" s="20"/>
      <c r="BO189" s="20"/>
      <c r="BP189" s="20">
        <v>1</v>
      </c>
      <c r="BQ189" s="20"/>
      <c r="BR189" s="20"/>
      <c r="BS189" s="20"/>
      <c r="BT189" s="20"/>
      <c r="BU189" s="20"/>
      <c r="BV189" s="20"/>
      <c r="BW189" s="20"/>
      <c r="BX189" s="20"/>
      <c r="BY189" s="20"/>
    </row>
    <row r="190" spans="1:77" x14ac:dyDescent="0.25">
      <c r="A190" s="20" t="s">
        <v>472</v>
      </c>
      <c r="B190" s="20" t="s">
        <v>485</v>
      </c>
      <c r="C190" s="20" t="s">
        <v>633</v>
      </c>
      <c r="D190" s="1">
        <v>44641</v>
      </c>
      <c r="E190">
        <v>48</v>
      </c>
      <c r="F190">
        <v>0</v>
      </c>
      <c r="G190">
        <v>0</v>
      </c>
      <c r="H190">
        <v>1</v>
      </c>
      <c r="I190">
        <v>0</v>
      </c>
      <c r="J190">
        <v>38</v>
      </c>
      <c r="K190">
        <v>4</v>
      </c>
      <c r="L190">
        <v>1</v>
      </c>
      <c r="M190">
        <v>0</v>
      </c>
      <c r="N190">
        <v>2</v>
      </c>
      <c r="O190">
        <v>2</v>
      </c>
      <c r="P190">
        <v>0</v>
      </c>
      <c r="Q190">
        <v>0</v>
      </c>
      <c r="R190">
        <v>355</v>
      </c>
      <c r="S190">
        <v>313</v>
      </c>
      <c r="T190">
        <v>8</v>
      </c>
      <c r="U190">
        <v>9</v>
      </c>
      <c r="V190">
        <v>8</v>
      </c>
      <c r="W190">
        <v>490</v>
      </c>
      <c r="X190">
        <v>320</v>
      </c>
      <c r="Y190">
        <v>10</v>
      </c>
      <c r="Z190">
        <v>35</v>
      </c>
      <c r="AA190">
        <v>13</v>
      </c>
      <c r="AB190">
        <v>453</v>
      </c>
      <c r="AC190">
        <v>318</v>
      </c>
      <c r="AD190">
        <v>13</v>
      </c>
      <c r="AE190">
        <v>11</v>
      </c>
      <c r="AF190">
        <v>40</v>
      </c>
      <c r="AG190">
        <v>82</v>
      </c>
      <c r="AH190">
        <v>39</v>
      </c>
      <c r="AI190">
        <v>4</v>
      </c>
      <c r="AJ190">
        <v>6</v>
      </c>
      <c r="AK190">
        <v>3</v>
      </c>
      <c r="AL190">
        <v>12</v>
      </c>
      <c r="AM190">
        <v>12</v>
      </c>
      <c r="AN190">
        <v>0</v>
      </c>
      <c r="AO190">
        <v>0</v>
      </c>
      <c r="AP190">
        <v>0</v>
      </c>
      <c r="AQ190">
        <v>0</v>
      </c>
      <c r="AR190">
        <v>0</v>
      </c>
      <c r="AS190">
        <v>0</v>
      </c>
      <c r="AT190">
        <v>0</v>
      </c>
      <c r="AU190">
        <v>0</v>
      </c>
      <c r="AV190">
        <v>1</v>
      </c>
      <c r="AW190">
        <v>0</v>
      </c>
      <c r="AX190">
        <v>0</v>
      </c>
      <c r="AY190">
        <v>0</v>
      </c>
      <c r="AZ190">
        <v>0</v>
      </c>
      <c r="BA190">
        <v>0</v>
      </c>
      <c r="BB190">
        <v>0</v>
      </c>
      <c r="BC190">
        <v>0</v>
      </c>
      <c r="BD190">
        <v>0</v>
      </c>
      <c r="BE190">
        <v>0</v>
      </c>
      <c r="BF190">
        <v>0</v>
      </c>
      <c r="BG190" s="20">
        <v>0</v>
      </c>
      <c r="BH190" s="20">
        <v>0</v>
      </c>
      <c r="BI190" s="20">
        <v>39</v>
      </c>
      <c r="BJ190" s="20">
        <v>2</v>
      </c>
      <c r="BK190" s="20">
        <v>327</v>
      </c>
      <c r="BL190" s="20">
        <v>424</v>
      </c>
      <c r="BM190" s="20">
        <v>382</v>
      </c>
      <c r="BN190" s="20">
        <v>67</v>
      </c>
      <c r="BO190" s="20">
        <v>12</v>
      </c>
      <c r="BP190" s="20">
        <v>1850</v>
      </c>
      <c r="BQ190" s="20">
        <v>854</v>
      </c>
      <c r="BR190" s="20">
        <v>0</v>
      </c>
      <c r="BS190" s="20">
        <v>24</v>
      </c>
      <c r="BT190" s="20">
        <v>253</v>
      </c>
      <c r="BU190" s="20">
        <v>183</v>
      </c>
      <c r="BV190" s="20">
        <v>1335</v>
      </c>
      <c r="BW190" s="20">
        <v>0</v>
      </c>
      <c r="BX190" s="20">
        <v>0</v>
      </c>
      <c r="BY190" s="20">
        <v>5</v>
      </c>
    </row>
    <row r="191" spans="1:77" x14ac:dyDescent="0.25">
      <c r="A191" s="20" t="s">
        <v>472</v>
      </c>
      <c r="B191" s="20" t="s">
        <v>479</v>
      </c>
      <c r="C191" s="20" t="s">
        <v>480</v>
      </c>
      <c r="D191" s="1">
        <v>44641</v>
      </c>
      <c r="E191">
        <v>233</v>
      </c>
      <c r="F191">
        <v>6</v>
      </c>
      <c r="G191">
        <v>4</v>
      </c>
      <c r="H191">
        <v>2</v>
      </c>
      <c r="I191">
        <v>0</v>
      </c>
      <c r="J191">
        <v>194</v>
      </c>
      <c r="K191">
        <v>2</v>
      </c>
      <c r="L191">
        <v>14</v>
      </c>
      <c r="M191">
        <v>2</v>
      </c>
      <c r="N191">
        <v>39</v>
      </c>
      <c r="O191">
        <v>27</v>
      </c>
      <c r="P191">
        <v>4</v>
      </c>
      <c r="Q191">
        <v>1</v>
      </c>
      <c r="R191">
        <v>1400</v>
      </c>
      <c r="S191">
        <v>1229</v>
      </c>
      <c r="T191">
        <v>58</v>
      </c>
      <c r="U191">
        <v>37</v>
      </c>
      <c r="V191">
        <v>14</v>
      </c>
      <c r="W191">
        <v>1769</v>
      </c>
      <c r="X191">
        <v>1183</v>
      </c>
      <c r="Y191">
        <v>31</v>
      </c>
      <c r="Z191">
        <v>163</v>
      </c>
      <c r="AA191">
        <v>39</v>
      </c>
      <c r="AB191">
        <v>2081</v>
      </c>
      <c r="AC191">
        <v>1404</v>
      </c>
      <c r="AD191">
        <v>21</v>
      </c>
      <c r="AE191">
        <v>216</v>
      </c>
      <c r="AF191">
        <v>119</v>
      </c>
      <c r="AG191">
        <v>238</v>
      </c>
      <c r="AH191">
        <v>130</v>
      </c>
      <c r="AI191">
        <v>5</v>
      </c>
      <c r="AJ191">
        <v>32</v>
      </c>
      <c r="AK191">
        <v>4</v>
      </c>
      <c r="AL191">
        <v>126</v>
      </c>
      <c r="AM191">
        <v>106</v>
      </c>
      <c r="AN191">
        <v>4</v>
      </c>
      <c r="AO191">
        <v>3</v>
      </c>
      <c r="AP191">
        <v>1</v>
      </c>
      <c r="AQ191">
        <v>0</v>
      </c>
      <c r="AR191">
        <v>1</v>
      </c>
      <c r="AS191">
        <v>0</v>
      </c>
      <c r="AT191">
        <v>0</v>
      </c>
      <c r="AU191">
        <v>0</v>
      </c>
      <c r="AV191">
        <v>1</v>
      </c>
      <c r="AW191">
        <v>0</v>
      </c>
      <c r="AX191">
        <v>0</v>
      </c>
      <c r="AY191">
        <v>0</v>
      </c>
      <c r="AZ191">
        <v>0</v>
      </c>
      <c r="BA191">
        <v>0</v>
      </c>
      <c r="BB191">
        <v>0</v>
      </c>
      <c r="BC191">
        <v>0</v>
      </c>
      <c r="BD191">
        <v>0</v>
      </c>
      <c r="BE191">
        <v>0</v>
      </c>
      <c r="BF191">
        <v>0</v>
      </c>
      <c r="BG191" s="20">
        <v>5</v>
      </c>
      <c r="BH191" s="20">
        <v>1</v>
      </c>
      <c r="BI191" s="20">
        <v>215</v>
      </c>
      <c r="BJ191" s="20">
        <v>34</v>
      </c>
      <c r="BK191" s="20">
        <v>1279</v>
      </c>
      <c r="BL191" s="20">
        <v>1493</v>
      </c>
      <c r="BM191" s="20">
        <v>1675</v>
      </c>
      <c r="BN191" s="20">
        <v>186</v>
      </c>
      <c r="BO191" s="20">
        <v>116</v>
      </c>
      <c r="BP191" s="20">
        <v>8927</v>
      </c>
      <c r="BQ191" s="20">
        <v>4084</v>
      </c>
      <c r="BR191" s="20">
        <v>0</v>
      </c>
      <c r="BS191" s="20">
        <v>106</v>
      </c>
      <c r="BT191" s="20">
        <v>1791</v>
      </c>
      <c r="BU191" s="20">
        <v>774</v>
      </c>
      <c r="BV191" s="20">
        <v>5923</v>
      </c>
      <c r="BW191" s="20">
        <v>1</v>
      </c>
      <c r="BX191" s="20">
        <v>0</v>
      </c>
      <c r="BY191" s="20">
        <v>30</v>
      </c>
    </row>
    <row r="192" spans="1:77" x14ac:dyDescent="0.25">
      <c r="A192" s="20" t="s">
        <v>472</v>
      </c>
      <c r="B192" s="20" t="s">
        <v>477</v>
      </c>
      <c r="C192" s="20" t="s">
        <v>634</v>
      </c>
      <c r="D192" s="1">
        <v>44641</v>
      </c>
      <c r="E192">
        <v>120</v>
      </c>
      <c r="F192">
        <v>5</v>
      </c>
      <c r="G192">
        <v>5</v>
      </c>
      <c r="H192">
        <v>3</v>
      </c>
      <c r="I192">
        <v>3</v>
      </c>
      <c r="J192">
        <v>97</v>
      </c>
      <c r="K192">
        <v>4</v>
      </c>
      <c r="L192">
        <v>2</v>
      </c>
      <c r="M192">
        <v>1</v>
      </c>
      <c r="N192">
        <v>67</v>
      </c>
      <c r="O192">
        <v>61</v>
      </c>
      <c r="P192">
        <v>2</v>
      </c>
      <c r="Q192">
        <v>1</v>
      </c>
      <c r="R192">
        <v>728</v>
      </c>
      <c r="S192">
        <v>630</v>
      </c>
      <c r="T192">
        <v>54</v>
      </c>
      <c r="U192">
        <v>1</v>
      </c>
      <c r="V192">
        <v>8</v>
      </c>
      <c r="W192">
        <v>1323</v>
      </c>
      <c r="X192">
        <v>854</v>
      </c>
      <c r="Y192">
        <v>65</v>
      </c>
      <c r="Z192">
        <v>82</v>
      </c>
      <c r="AA192">
        <v>57</v>
      </c>
      <c r="AB192">
        <v>993</v>
      </c>
      <c r="AC192">
        <v>577</v>
      </c>
      <c r="AD192">
        <v>124</v>
      </c>
      <c r="AE192">
        <v>4</v>
      </c>
      <c r="AF192">
        <v>89</v>
      </c>
      <c r="AG192">
        <v>170</v>
      </c>
      <c r="AH192">
        <v>96</v>
      </c>
      <c r="AI192">
        <v>4</v>
      </c>
      <c r="AJ192">
        <v>11</v>
      </c>
      <c r="AK192">
        <v>10</v>
      </c>
      <c r="AL192">
        <v>96</v>
      </c>
      <c r="AM192">
        <v>86</v>
      </c>
      <c r="AN192">
        <v>1</v>
      </c>
      <c r="AO192">
        <v>0</v>
      </c>
      <c r="AP192">
        <v>0</v>
      </c>
      <c r="AQ192">
        <v>0</v>
      </c>
      <c r="AR192">
        <v>0</v>
      </c>
      <c r="AS192">
        <v>0</v>
      </c>
      <c r="AT192">
        <v>0</v>
      </c>
      <c r="AU192">
        <v>0</v>
      </c>
      <c r="AV192">
        <v>0</v>
      </c>
      <c r="AW192">
        <v>0</v>
      </c>
      <c r="AX192">
        <v>0</v>
      </c>
      <c r="AY192">
        <v>0</v>
      </c>
      <c r="AZ192">
        <v>0</v>
      </c>
      <c r="BA192">
        <v>0</v>
      </c>
      <c r="BB192">
        <v>0</v>
      </c>
      <c r="BC192">
        <v>0</v>
      </c>
      <c r="BD192">
        <v>0</v>
      </c>
      <c r="BE192">
        <v>0</v>
      </c>
      <c r="BF192">
        <v>0</v>
      </c>
      <c r="BG192" s="20">
        <v>5</v>
      </c>
      <c r="BH192" s="20">
        <v>3</v>
      </c>
      <c r="BI192" s="20">
        <v>108</v>
      </c>
      <c r="BJ192" s="20">
        <v>62</v>
      </c>
      <c r="BK192" s="20">
        <v>660</v>
      </c>
      <c r="BL192" s="20">
        <v>1077</v>
      </c>
      <c r="BM192" s="20">
        <v>753</v>
      </c>
      <c r="BN192" s="20">
        <v>139</v>
      </c>
      <c r="BO192" s="20">
        <v>92</v>
      </c>
      <c r="BP192" s="20">
        <v>6515</v>
      </c>
      <c r="BQ192" s="20">
        <v>2271</v>
      </c>
      <c r="BR192" s="20">
        <v>0</v>
      </c>
      <c r="BS192" s="20">
        <v>186</v>
      </c>
      <c r="BT192" s="20">
        <v>1198</v>
      </c>
      <c r="BU192" s="20">
        <v>1013</v>
      </c>
      <c r="BV192" s="20">
        <v>3858</v>
      </c>
      <c r="BW192" s="20">
        <v>0</v>
      </c>
      <c r="BX192" s="20">
        <v>0</v>
      </c>
      <c r="BY192" s="20">
        <v>13</v>
      </c>
    </row>
    <row r="193" spans="1:77" x14ac:dyDescent="0.25">
      <c r="A193" s="20" t="s">
        <v>472</v>
      </c>
      <c r="B193" s="20" t="s">
        <v>473</v>
      </c>
      <c r="C193" s="20" t="s">
        <v>481</v>
      </c>
      <c r="D193" s="1">
        <v>44641</v>
      </c>
      <c r="E193">
        <v>113</v>
      </c>
      <c r="F193">
        <v>2</v>
      </c>
      <c r="G193">
        <v>2</v>
      </c>
      <c r="H193">
        <v>0</v>
      </c>
      <c r="I193">
        <v>0</v>
      </c>
      <c r="J193">
        <v>97</v>
      </c>
      <c r="K193">
        <v>5</v>
      </c>
      <c r="L193">
        <v>0</v>
      </c>
      <c r="M193">
        <v>0</v>
      </c>
      <c r="N193">
        <v>0</v>
      </c>
      <c r="O193">
        <v>0</v>
      </c>
      <c r="P193">
        <v>0</v>
      </c>
      <c r="Q193">
        <v>0</v>
      </c>
      <c r="R193">
        <v>705</v>
      </c>
      <c r="S193">
        <v>656</v>
      </c>
      <c r="T193">
        <v>27</v>
      </c>
      <c r="U193">
        <v>0</v>
      </c>
      <c r="V193">
        <v>1</v>
      </c>
      <c r="W193">
        <v>606</v>
      </c>
      <c r="X193">
        <v>478</v>
      </c>
      <c r="Y193">
        <v>32</v>
      </c>
      <c r="Z193">
        <v>12</v>
      </c>
      <c r="AA193">
        <v>3</v>
      </c>
      <c r="AB193">
        <v>958</v>
      </c>
      <c r="AC193">
        <v>793</v>
      </c>
      <c r="AD193">
        <v>40</v>
      </c>
      <c r="AE193">
        <v>37</v>
      </c>
      <c r="AF193">
        <v>9</v>
      </c>
      <c r="AG193">
        <v>149</v>
      </c>
      <c r="AH193">
        <v>106</v>
      </c>
      <c r="AI193">
        <v>13</v>
      </c>
      <c r="AJ193">
        <v>2</v>
      </c>
      <c r="AK193">
        <v>3</v>
      </c>
      <c r="AL193">
        <v>28</v>
      </c>
      <c r="AM193">
        <v>27</v>
      </c>
      <c r="AN193">
        <v>0</v>
      </c>
      <c r="AO193">
        <v>0</v>
      </c>
      <c r="AP193">
        <v>0</v>
      </c>
      <c r="AQ193">
        <v>0</v>
      </c>
      <c r="AR193">
        <v>0</v>
      </c>
      <c r="AS193">
        <v>0</v>
      </c>
      <c r="AT193">
        <v>0</v>
      </c>
      <c r="AU193">
        <v>0</v>
      </c>
      <c r="AV193">
        <v>0</v>
      </c>
      <c r="AW193">
        <v>0</v>
      </c>
      <c r="AX193">
        <v>0</v>
      </c>
      <c r="AY193">
        <v>0</v>
      </c>
      <c r="AZ193">
        <v>0</v>
      </c>
      <c r="BA193">
        <v>0</v>
      </c>
      <c r="BB193">
        <v>0</v>
      </c>
      <c r="BC193">
        <v>0</v>
      </c>
      <c r="BD193">
        <v>0</v>
      </c>
      <c r="BE193">
        <v>0</v>
      </c>
      <c r="BF193">
        <v>0</v>
      </c>
      <c r="BG193" s="20">
        <v>2</v>
      </c>
      <c r="BH193" s="20">
        <v>0</v>
      </c>
      <c r="BI193" s="20">
        <v>106</v>
      </c>
      <c r="BJ193" s="20">
        <v>0</v>
      </c>
      <c r="BK193" s="20">
        <v>672</v>
      </c>
      <c r="BL193" s="20">
        <v>549</v>
      </c>
      <c r="BM193" s="20">
        <v>866</v>
      </c>
      <c r="BN193" s="20">
        <v>128</v>
      </c>
      <c r="BO193" s="20">
        <v>28</v>
      </c>
      <c r="BP193" s="20">
        <v>3499</v>
      </c>
      <c r="BQ193" s="20">
        <v>2328</v>
      </c>
      <c r="BR193" s="20">
        <v>0</v>
      </c>
      <c r="BS193" s="20">
        <v>157</v>
      </c>
      <c r="BT193" s="20">
        <v>289</v>
      </c>
      <c r="BU193" s="20">
        <v>73</v>
      </c>
      <c r="BV193" s="20">
        <v>2908</v>
      </c>
      <c r="BW193" s="20">
        <v>0</v>
      </c>
      <c r="BX193" s="20">
        <v>0</v>
      </c>
      <c r="BY193" s="20">
        <v>43</v>
      </c>
    </row>
    <row r="194" spans="1:77" x14ac:dyDescent="0.25">
      <c r="A194" s="20" t="s">
        <v>472</v>
      </c>
      <c r="B194" s="20" t="s">
        <v>473</v>
      </c>
      <c r="C194" s="20" t="s">
        <v>481</v>
      </c>
      <c r="D194" s="1">
        <v>44641</v>
      </c>
      <c r="AB194">
        <v>2</v>
      </c>
      <c r="AC194">
        <v>1</v>
      </c>
      <c r="AF194">
        <v>1</v>
      </c>
      <c r="BG194" s="20"/>
      <c r="BH194" s="20"/>
      <c r="BI194" s="20"/>
      <c r="BJ194" s="20"/>
      <c r="BK194" s="20"/>
      <c r="BL194" s="20"/>
      <c r="BM194" s="20"/>
      <c r="BN194" s="20"/>
      <c r="BO194" s="20"/>
      <c r="BP194" s="20">
        <v>2</v>
      </c>
      <c r="BQ194" s="20">
        <v>1</v>
      </c>
      <c r="BR194" s="20"/>
      <c r="BS194" s="20"/>
      <c r="BT194" s="20"/>
      <c r="BU194" s="20"/>
      <c r="BV194" s="20">
        <v>1</v>
      </c>
      <c r="BW194" s="20"/>
      <c r="BX194" s="20"/>
      <c r="BY194" s="20"/>
    </row>
    <row r="195" spans="1:77" x14ac:dyDescent="0.25">
      <c r="A195" s="20" t="s">
        <v>472</v>
      </c>
      <c r="B195" s="20" t="s">
        <v>474</v>
      </c>
      <c r="C195" s="20" t="s">
        <v>708</v>
      </c>
      <c r="D195" s="1">
        <v>44641</v>
      </c>
      <c r="E195">
        <v>111</v>
      </c>
      <c r="F195">
        <v>4</v>
      </c>
      <c r="G195">
        <v>3</v>
      </c>
      <c r="H195">
        <v>2</v>
      </c>
      <c r="I195">
        <v>2</v>
      </c>
      <c r="J195">
        <v>86</v>
      </c>
      <c r="K195">
        <v>0</v>
      </c>
      <c r="L195">
        <v>9</v>
      </c>
      <c r="M195">
        <v>0</v>
      </c>
      <c r="N195">
        <v>25</v>
      </c>
      <c r="O195">
        <v>20</v>
      </c>
      <c r="P195">
        <v>1</v>
      </c>
      <c r="Q195">
        <v>1</v>
      </c>
      <c r="R195">
        <v>399</v>
      </c>
      <c r="S195">
        <v>336</v>
      </c>
      <c r="T195">
        <v>10</v>
      </c>
      <c r="U195">
        <v>20</v>
      </c>
      <c r="V195">
        <v>7</v>
      </c>
      <c r="W195">
        <v>0</v>
      </c>
      <c r="X195">
        <v>0</v>
      </c>
      <c r="Y195">
        <v>0</v>
      </c>
      <c r="Z195">
        <v>0</v>
      </c>
      <c r="AA195">
        <v>0</v>
      </c>
      <c r="AB195">
        <v>1305</v>
      </c>
      <c r="AC195">
        <v>857</v>
      </c>
      <c r="AD195">
        <v>7</v>
      </c>
      <c r="AE195">
        <v>73</v>
      </c>
      <c r="AF195">
        <v>98</v>
      </c>
      <c r="AG195">
        <v>238</v>
      </c>
      <c r="AH195">
        <v>128</v>
      </c>
      <c r="AI195">
        <v>2</v>
      </c>
      <c r="AJ195">
        <v>26</v>
      </c>
      <c r="AK195">
        <v>7</v>
      </c>
      <c r="AL195">
        <v>30</v>
      </c>
      <c r="AM195">
        <v>26</v>
      </c>
      <c r="AN195">
        <v>1</v>
      </c>
      <c r="AO195">
        <v>0</v>
      </c>
      <c r="AP195">
        <v>1</v>
      </c>
      <c r="AQ195">
        <v>0</v>
      </c>
      <c r="AR195">
        <v>0</v>
      </c>
      <c r="AS195">
        <v>1</v>
      </c>
      <c r="AT195">
        <v>0</v>
      </c>
      <c r="AU195">
        <v>0</v>
      </c>
      <c r="AV195">
        <v>0</v>
      </c>
      <c r="AW195">
        <v>0</v>
      </c>
      <c r="AX195">
        <v>0</v>
      </c>
      <c r="AY195">
        <v>0</v>
      </c>
      <c r="AZ195">
        <v>0</v>
      </c>
      <c r="BA195">
        <v>0</v>
      </c>
      <c r="BB195">
        <v>0</v>
      </c>
      <c r="BC195">
        <v>0</v>
      </c>
      <c r="BD195">
        <v>0</v>
      </c>
      <c r="BE195">
        <v>0</v>
      </c>
      <c r="BF195">
        <v>0</v>
      </c>
      <c r="BG195" s="20">
        <v>3</v>
      </c>
      <c r="BH195" s="20">
        <v>2</v>
      </c>
      <c r="BI195" s="20">
        <v>100</v>
      </c>
      <c r="BJ195" s="20">
        <v>21</v>
      </c>
      <c r="BK195" s="20">
        <v>357</v>
      </c>
      <c r="BL195" s="20">
        <v>0</v>
      </c>
      <c r="BM195" s="20">
        <v>1099</v>
      </c>
      <c r="BN195" s="20">
        <v>198</v>
      </c>
      <c r="BO195" s="20">
        <v>27</v>
      </c>
      <c r="BP195" s="20">
        <v>5674</v>
      </c>
      <c r="BQ195" s="20">
        <v>2486</v>
      </c>
      <c r="BR195" s="20">
        <v>0</v>
      </c>
      <c r="BS195" s="20">
        <v>32</v>
      </c>
      <c r="BT195" s="20">
        <v>1176</v>
      </c>
      <c r="BU195" s="20">
        <v>323</v>
      </c>
      <c r="BV195" s="20">
        <v>3944</v>
      </c>
      <c r="BW195" s="20">
        <v>8</v>
      </c>
      <c r="BX195" s="20">
        <v>0</v>
      </c>
      <c r="BY195" s="20">
        <v>1</v>
      </c>
    </row>
    <row r="196" spans="1:77" x14ac:dyDescent="0.25">
      <c r="A196" s="20" t="s">
        <v>472</v>
      </c>
      <c r="B196" s="20" t="s">
        <v>477</v>
      </c>
      <c r="C196" s="20" t="s">
        <v>482</v>
      </c>
      <c r="D196" s="1">
        <v>44641</v>
      </c>
      <c r="E196">
        <v>122</v>
      </c>
      <c r="F196">
        <v>5</v>
      </c>
      <c r="G196">
        <v>3</v>
      </c>
      <c r="H196">
        <v>0</v>
      </c>
      <c r="I196">
        <v>0</v>
      </c>
      <c r="J196">
        <v>92</v>
      </c>
      <c r="K196">
        <v>2</v>
      </c>
      <c r="L196">
        <v>4</v>
      </c>
      <c r="M196">
        <v>1</v>
      </c>
      <c r="N196">
        <v>7</v>
      </c>
      <c r="O196">
        <v>6</v>
      </c>
      <c r="P196">
        <v>0</v>
      </c>
      <c r="Q196">
        <v>0</v>
      </c>
      <c r="R196">
        <v>422</v>
      </c>
      <c r="S196">
        <v>367</v>
      </c>
      <c r="T196">
        <v>10</v>
      </c>
      <c r="U196">
        <v>3</v>
      </c>
      <c r="V196">
        <v>6</v>
      </c>
      <c r="W196">
        <v>1046</v>
      </c>
      <c r="X196">
        <v>644</v>
      </c>
      <c r="Y196">
        <v>21</v>
      </c>
      <c r="Z196">
        <v>83</v>
      </c>
      <c r="AA196">
        <v>16</v>
      </c>
      <c r="AB196">
        <v>763</v>
      </c>
      <c r="AC196">
        <v>462</v>
      </c>
      <c r="AD196">
        <v>28</v>
      </c>
      <c r="AE196">
        <v>57</v>
      </c>
      <c r="AF196">
        <v>29</v>
      </c>
      <c r="AG196">
        <v>194</v>
      </c>
      <c r="AH196">
        <v>101</v>
      </c>
      <c r="AI196">
        <v>2</v>
      </c>
      <c r="AJ196">
        <v>12</v>
      </c>
      <c r="AK196">
        <v>4</v>
      </c>
      <c r="AL196">
        <v>52</v>
      </c>
      <c r="AM196">
        <v>43</v>
      </c>
      <c r="AN196">
        <v>1</v>
      </c>
      <c r="AO196">
        <v>0</v>
      </c>
      <c r="AP196">
        <v>1</v>
      </c>
      <c r="AQ196">
        <v>0</v>
      </c>
      <c r="AR196">
        <v>1</v>
      </c>
      <c r="AS196">
        <v>0</v>
      </c>
      <c r="AT196">
        <v>0</v>
      </c>
      <c r="AU196">
        <v>0</v>
      </c>
      <c r="AV196">
        <v>0</v>
      </c>
      <c r="AW196">
        <v>0</v>
      </c>
      <c r="AX196">
        <v>0</v>
      </c>
      <c r="AY196">
        <v>0</v>
      </c>
      <c r="AZ196">
        <v>0</v>
      </c>
      <c r="BA196">
        <v>0</v>
      </c>
      <c r="BB196">
        <v>0</v>
      </c>
      <c r="BC196">
        <v>0</v>
      </c>
      <c r="BD196">
        <v>0</v>
      </c>
      <c r="BE196">
        <v>0</v>
      </c>
      <c r="BF196">
        <v>0</v>
      </c>
      <c r="BG196" s="20">
        <v>4</v>
      </c>
      <c r="BH196" s="20">
        <v>0</v>
      </c>
      <c r="BI196" s="20">
        <v>112</v>
      </c>
      <c r="BJ196" s="20">
        <v>7</v>
      </c>
      <c r="BK196" s="20">
        <v>397</v>
      </c>
      <c r="BL196" s="20">
        <v>888</v>
      </c>
      <c r="BM196" s="20">
        <v>620</v>
      </c>
      <c r="BN196" s="20">
        <v>160</v>
      </c>
      <c r="BO196" s="20">
        <v>49</v>
      </c>
      <c r="BP196" s="20">
        <v>3607</v>
      </c>
      <c r="BQ196" s="20">
        <v>1450</v>
      </c>
      <c r="BR196" s="20">
        <v>0</v>
      </c>
      <c r="BS196" s="20">
        <v>47</v>
      </c>
      <c r="BT196" s="20">
        <v>742</v>
      </c>
      <c r="BU196" s="20">
        <v>215</v>
      </c>
      <c r="BV196" s="20">
        <v>2440</v>
      </c>
      <c r="BW196" s="20">
        <v>0</v>
      </c>
      <c r="BX196" s="20">
        <v>0</v>
      </c>
      <c r="BY196" s="20">
        <v>3</v>
      </c>
    </row>
    <row r="197" spans="1:77" x14ac:dyDescent="0.25">
      <c r="A197" s="20" t="s">
        <v>472</v>
      </c>
      <c r="B197" s="20" t="s">
        <v>474</v>
      </c>
      <c r="C197" s="20" t="s">
        <v>723</v>
      </c>
      <c r="D197" s="1">
        <v>44641</v>
      </c>
      <c r="E197">
        <v>70</v>
      </c>
      <c r="F197">
        <v>2</v>
      </c>
      <c r="G197">
        <v>1</v>
      </c>
      <c r="H197">
        <v>1</v>
      </c>
      <c r="I197">
        <v>1</v>
      </c>
      <c r="J197">
        <v>45</v>
      </c>
      <c r="K197">
        <v>3</v>
      </c>
      <c r="L197">
        <v>3</v>
      </c>
      <c r="M197">
        <v>4</v>
      </c>
      <c r="N197">
        <v>2</v>
      </c>
      <c r="O197">
        <v>2</v>
      </c>
      <c r="P197">
        <v>0</v>
      </c>
      <c r="Q197">
        <v>0</v>
      </c>
      <c r="R197">
        <v>338</v>
      </c>
      <c r="S197">
        <v>285</v>
      </c>
      <c r="T197">
        <v>7</v>
      </c>
      <c r="U197">
        <v>8</v>
      </c>
      <c r="V197">
        <v>2</v>
      </c>
      <c r="W197">
        <v>0</v>
      </c>
      <c r="X197">
        <v>0</v>
      </c>
      <c r="Y197">
        <v>0</v>
      </c>
      <c r="Z197">
        <v>0</v>
      </c>
      <c r="AA197">
        <v>0</v>
      </c>
      <c r="AB197">
        <v>1058</v>
      </c>
      <c r="AC197">
        <v>702</v>
      </c>
      <c r="AD197">
        <v>30</v>
      </c>
      <c r="AE197">
        <v>93</v>
      </c>
      <c r="AF197">
        <v>35</v>
      </c>
      <c r="AG197">
        <v>205</v>
      </c>
      <c r="AH197">
        <v>81</v>
      </c>
      <c r="AI197">
        <v>9</v>
      </c>
      <c r="AJ197">
        <v>16</v>
      </c>
      <c r="AK197">
        <v>28</v>
      </c>
      <c r="AL197">
        <v>32</v>
      </c>
      <c r="AM197">
        <v>27</v>
      </c>
      <c r="AN197">
        <v>1</v>
      </c>
      <c r="AO197">
        <v>0</v>
      </c>
      <c r="AP197">
        <v>1</v>
      </c>
      <c r="AQ197">
        <v>0</v>
      </c>
      <c r="AR197">
        <v>0</v>
      </c>
      <c r="AS197">
        <v>0</v>
      </c>
      <c r="AT197">
        <v>0</v>
      </c>
      <c r="AU197">
        <v>0</v>
      </c>
      <c r="AV197">
        <v>0</v>
      </c>
      <c r="AW197">
        <v>0</v>
      </c>
      <c r="AX197">
        <v>0</v>
      </c>
      <c r="AY197">
        <v>0</v>
      </c>
      <c r="AZ197">
        <v>0</v>
      </c>
      <c r="BA197">
        <v>0</v>
      </c>
      <c r="BB197">
        <v>0</v>
      </c>
      <c r="BC197">
        <v>0</v>
      </c>
      <c r="BD197">
        <v>0</v>
      </c>
      <c r="BE197">
        <v>0</v>
      </c>
      <c r="BF197">
        <v>0</v>
      </c>
      <c r="BG197" s="20">
        <v>1</v>
      </c>
      <c r="BH197" s="20">
        <v>1</v>
      </c>
      <c r="BI197" s="20">
        <v>56</v>
      </c>
      <c r="BJ197" s="20">
        <v>2</v>
      </c>
      <c r="BK197" s="20">
        <v>316</v>
      </c>
      <c r="BL197" s="20">
        <v>0</v>
      </c>
      <c r="BM197" s="20">
        <v>886</v>
      </c>
      <c r="BN197" s="20">
        <v>147</v>
      </c>
      <c r="BO197" s="20">
        <v>30</v>
      </c>
      <c r="BP197" s="20">
        <v>4149</v>
      </c>
      <c r="BQ197" s="20">
        <v>1782</v>
      </c>
      <c r="BR197" s="20">
        <v>0</v>
      </c>
      <c r="BS197" s="20">
        <v>120</v>
      </c>
      <c r="BT197" s="20">
        <v>691</v>
      </c>
      <c r="BU197" s="20">
        <v>332</v>
      </c>
      <c r="BV197" s="20">
        <v>2837</v>
      </c>
      <c r="BW197" s="20">
        <v>4</v>
      </c>
      <c r="BX197" s="20">
        <v>0</v>
      </c>
      <c r="BY197" s="20">
        <v>0</v>
      </c>
    </row>
    <row r="198" spans="1:77" x14ac:dyDescent="0.25">
      <c r="A198" s="20" t="s">
        <v>472</v>
      </c>
      <c r="B198" s="20" t="s">
        <v>474</v>
      </c>
      <c r="C198" s="20" t="s">
        <v>483</v>
      </c>
      <c r="D198" s="1">
        <v>44641</v>
      </c>
      <c r="E198">
        <v>96</v>
      </c>
      <c r="F198">
        <v>3</v>
      </c>
      <c r="G198">
        <v>3</v>
      </c>
      <c r="J198">
        <v>52</v>
      </c>
      <c r="K198">
        <v>1</v>
      </c>
      <c r="L198">
        <v>16</v>
      </c>
      <c r="M198">
        <v>2</v>
      </c>
      <c r="N198">
        <v>33</v>
      </c>
      <c r="P198">
        <v>2</v>
      </c>
      <c r="R198">
        <v>300</v>
      </c>
      <c r="S198">
        <v>216</v>
      </c>
      <c r="T198">
        <v>5</v>
      </c>
      <c r="V198">
        <v>12</v>
      </c>
      <c r="X198">
        <v>571</v>
      </c>
      <c r="Y198">
        <v>14</v>
      </c>
      <c r="Z198">
        <v>219</v>
      </c>
      <c r="AA198">
        <v>63</v>
      </c>
      <c r="AB198">
        <v>877</v>
      </c>
      <c r="AC198">
        <v>446</v>
      </c>
      <c r="AF198">
        <v>112</v>
      </c>
      <c r="AH198">
        <v>54</v>
      </c>
      <c r="AJ198">
        <v>13</v>
      </c>
      <c r="AN198">
        <v>1</v>
      </c>
      <c r="BG198" s="20">
        <v>3</v>
      </c>
      <c r="BH198" s="20"/>
      <c r="BI198" s="20">
        <v>73</v>
      </c>
      <c r="BJ198" s="20"/>
      <c r="BK198" s="20">
        <v>246</v>
      </c>
      <c r="BL198" s="20">
        <v>928</v>
      </c>
      <c r="BM198" s="20"/>
      <c r="BN198" s="20"/>
      <c r="BO198" s="20">
        <v>39</v>
      </c>
      <c r="BP198" s="20">
        <v>5197</v>
      </c>
      <c r="BQ198" s="20">
        <v>1544</v>
      </c>
      <c r="BR198" s="20"/>
      <c r="BS198" s="20">
        <v>46</v>
      </c>
      <c r="BT198" s="20">
        <v>401</v>
      </c>
      <c r="BU198" s="20"/>
      <c r="BV198" s="20">
        <v>3046</v>
      </c>
      <c r="BW198" s="20"/>
      <c r="BX198" s="20"/>
      <c r="BY198" s="20">
        <v>3</v>
      </c>
    </row>
    <row r="199" spans="1:77" x14ac:dyDescent="0.25">
      <c r="A199" s="20" t="s">
        <v>472</v>
      </c>
      <c r="B199" s="20" t="s">
        <v>479</v>
      </c>
      <c r="C199" s="20" t="s">
        <v>484</v>
      </c>
      <c r="D199" s="1">
        <v>44641</v>
      </c>
      <c r="E199">
        <v>37</v>
      </c>
      <c r="F199">
        <v>1</v>
      </c>
      <c r="G199">
        <v>1</v>
      </c>
      <c r="H199">
        <v>0</v>
      </c>
      <c r="I199">
        <v>0</v>
      </c>
      <c r="J199">
        <v>33</v>
      </c>
      <c r="K199">
        <v>0</v>
      </c>
      <c r="L199">
        <v>1</v>
      </c>
      <c r="M199">
        <v>0</v>
      </c>
      <c r="N199">
        <v>0</v>
      </c>
      <c r="O199">
        <v>0</v>
      </c>
      <c r="P199">
        <v>0</v>
      </c>
      <c r="Q199">
        <v>0</v>
      </c>
      <c r="R199">
        <v>198</v>
      </c>
      <c r="S199">
        <v>158</v>
      </c>
      <c r="T199">
        <v>7</v>
      </c>
      <c r="U199">
        <v>13</v>
      </c>
      <c r="V199">
        <v>4</v>
      </c>
      <c r="W199">
        <v>501</v>
      </c>
      <c r="X199">
        <v>299</v>
      </c>
      <c r="Y199">
        <v>12</v>
      </c>
      <c r="Z199">
        <v>52</v>
      </c>
      <c r="AA199">
        <v>17</v>
      </c>
      <c r="AB199">
        <v>443</v>
      </c>
      <c r="AC199">
        <v>258</v>
      </c>
      <c r="AD199">
        <v>5</v>
      </c>
      <c r="AE199">
        <v>47</v>
      </c>
      <c r="AF199">
        <v>49</v>
      </c>
      <c r="AG199">
        <v>55</v>
      </c>
      <c r="AH199">
        <v>27</v>
      </c>
      <c r="AI199">
        <v>0</v>
      </c>
      <c r="AJ199">
        <v>7</v>
      </c>
      <c r="AK199">
        <v>0</v>
      </c>
      <c r="AL199">
        <v>15</v>
      </c>
      <c r="AM199">
        <v>13</v>
      </c>
      <c r="AN199">
        <v>1</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20">
        <v>1</v>
      </c>
      <c r="BH199" s="20">
        <v>0</v>
      </c>
      <c r="BI199" s="20">
        <v>35</v>
      </c>
      <c r="BJ199" s="20">
        <v>0</v>
      </c>
      <c r="BK199" s="20">
        <v>172</v>
      </c>
      <c r="BL199" s="20">
        <v>408</v>
      </c>
      <c r="BM199" s="20">
        <v>330</v>
      </c>
      <c r="BN199" s="20">
        <v>46</v>
      </c>
      <c r="BO199" s="20">
        <v>14</v>
      </c>
      <c r="BP199" s="20">
        <v>2118</v>
      </c>
      <c r="BQ199" s="20">
        <v>788</v>
      </c>
      <c r="BR199" s="20">
        <v>0</v>
      </c>
      <c r="BS199" s="20">
        <v>16</v>
      </c>
      <c r="BT199" s="20">
        <v>432</v>
      </c>
      <c r="BU199" s="20">
        <v>287</v>
      </c>
      <c r="BV199" s="20">
        <v>1295</v>
      </c>
      <c r="BW199" s="20">
        <v>1</v>
      </c>
      <c r="BX199" s="20">
        <v>0</v>
      </c>
      <c r="BY199" s="20">
        <v>4</v>
      </c>
    </row>
    <row r="200" spans="1:77" x14ac:dyDescent="0.25">
      <c r="A200" s="20" t="s">
        <v>472</v>
      </c>
      <c r="B200" s="20" t="s">
        <v>479</v>
      </c>
      <c r="C200" s="20" t="s">
        <v>484</v>
      </c>
      <c r="D200" s="1">
        <v>44641</v>
      </c>
      <c r="AB200">
        <v>1</v>
      </c>
      <c r="BG200" s="20"/>
      <c r="BH200" s="20"/>
      <c r="BI200" s="20"/>
      <c r="BJ200" s="20"/>
      <c r="BK200" s="20"/>
      <c r="BL200" s="20"/>
      <c r="BM200" s="20"/>
      <c r="BN200" s="20"/>
      <c r="BO200" s="20"/>
      <c r="BP200" s="20">
        <v>1</v>
      </c>
      <c r="BQ200" s="20"/>
      <c r="BR200" s="20"/>
      <c r="BS200" s="20"/>
      <c r="BT200" s="20"/>
      <c r="BU200" s="20"/>
      <c r="BV200" s="20">
        <v>1</v>
      </c>
      <c r="BW200" s="20"/>
      <c r="BX200" s="20"/>
      <c r="BY200" s="20"/>
    </row>
    <row r="201" spans="1:77" x14ac:dyDescent="0.25">
      <c r="A201" s="20" t="s">
        <v>472</v>
      </c>
      <c r="B201" s="20" t="s">
        <v>485</v>
      </c>
      <c r="C201" s="20" t="s">
        <v>486</v>
      </c>
      <c r="D201" s="1">
        <v>44641</v>
      </c>
      <c r="E201">
        <v>49</v>
      </c>
      <c r="F201">
        <v>1</v>
      </c>
      <c r="G201">
        <v>1</v>
      </c>
      <c r="H201">
        <v>0</v>
      </c>
      <c r="I201">
        <v>0</v>
      </c>
      <c r="J201">
        <v>43</v>
      </c>
      <c r="K201">
        <v>1</v>
      </c>
      <c r="L201">
        <v>1</v>
      </c>
      <c r="M201">
        <v>0</v>
      </c>
      <c r="N201">
        <v>0</v>
      </c>
      <c r="O201">
        <v>0</v>
      </c>
      <c r="P201">
        <v>0</v>
      </c>
      <c r="Q201">
        <v>0</v>
      </c>
      <c r="R201">
        <v>337</v>
      </c>
      <c r="S201">
        <v>320</v>
      </c>
      <c r="T201">
        <v>2</v>
      </c>
      <c r="U201">
        <v>4</v>
      </c>
      <c r="V201">
        <v>1</v>
      </c>
      <c r="W201">
        <v>443</v>
      </c>
      <c r="X201">
        <v>327</v>
      </c>
      <c r="Y201">
        <v>4</v>
      </c>
      <c r="Z201">
        <v>21</v>
      </c>
      <c r="AA201">
        <v>20</v>
      </c>
      <c r="AB201">
        <v>502</v>
      </c>
      <c r="AC201">
        <v>376</v>
      </c>
      <c r="AD201">
        <v>0</v>
      </c>
      <c r="AE201">
        <v>0</v>
      </c>
      <c r="AF201">
        <v>47</v>
      </c>
      <c r="AG201">
        <v>41</v>
      </c>
      <c r="AH201">
        <v>25</v>
      </c>
      <c r="AI201">
        <v>0</v>
      </c>
      <c r="AJ201">
        <v>4</v>
      </c>
      <c r="AK201">
        <v>1</v>
      </c>
      <c r="AL201">
        <v>9</v>
      </c>
      <c r="AM201">
        <v>8</v>
      </c>
      <c r="AN201">
        <v>0</v>
      </c>
      <c r="AO201">
        <v>0</v>
      </c>
      <c r="AP201">
        <v>0</v>
      </c>
      <c r="AQ201">
        <v>0</v>
      </c>
      <c r="AR201">
        <v>0</v>
      </c>
      <c r="AS201">
        <v>0</v>
      </c>
      <c r="AT201">
        <v>0</v>
      </c>
      <c r="AU201">
        <v>0</v>
      </c>
      <c r="AV201">
        <v>0</v>
      </c>
      <c r="AW201">
        <v>0</v>
      </c>
      <c r="AX201">
        <v>0</v>
      </c>
      <c r="AY201">
        <v>0</v>
      </c>
      <c r="AZ201">
        <v>0</v>
      </c>
      <c r="BA201">
        <v>0</v>
      </c>
      <c r="BB201">
        <v>0</v>
      </c>
      <c r="BC201">
        <v>0</v>
      </c>
      <c r="BD201">
        <v>0</v>
      </c>
      <c r="BE201">
        <v>0</v>
      </c>
      <c r="BF201">
        <v>0</v>
      </c>
      <c r="BG201" s="20">
        <v>1</v>
      </c>
      <c r="BH201" s="20">
        <v>0</v>
      </c>
      <c r="BI201" s="20">
        <v>46</v>
      </c>
      <c r="BJ201" s="20">
        <v>0</v>
      </c>
      <c r="BK201" s="20">
        <v>326</v>
      </c>
      <c r="BL201" s="20">
        <v>384</v>
      </c>
      <c r="BM201" s="20">
        <v>445</v>
      </c>
      <c r="BN201" s="20">
        <v>36</v>
      </c>
      <c r="BO201" s="20">
        <v>9</v>
      </c>
      <c r="BP201" s="20">
        <v>1745</v>
      </c>
      <c r="BQ201" s="20">
        <v>983</v>
      </c>
      <c r="BR201" s="20">
        <v>0</v>
      </c>
      <c r="BS201" s="20">
        <v>3</v>
      </c>
      <c r="BT201" s="20">
        <v>160</v>
      </c>
      <c r="BU201" s="20">
        <v>158</v>
      </c>
      <c r="BV201" s="20">
        <v>1375</v>
      </c>
      <c r="BW201" s="20">
        <v>0</v>
      </c>
      <c r="BX201" s="20">
        <v>0</v>
      </c>
      <c r="BY201" s="20">
        <v>5</v>
      </c>
    </row>
    <row r="202" spans="1:77" x14ac:dyDescent="0.25">
      <c r="A202" s="20" t="s">
        <v>472</v>
      </c>
      <c r="B202" s="20" t="s">
        <v>485</v>
      </c>
      <c r="C202" s="20" t="s">
        <v>486</v>
      </c>
      <c r="D202" s="1">
        <v>44641</v>
      </c>
      <c r="AA202">
        <v>1</v>
      </c>
      <c r="BG202" s="20"/>
      <c r="BH202" s="20"/>
      <c r="BI202" s="20"/>
      <c r="BJ202" s="20"/>
      <c r="BK202" s="20"/>
      <c r="BL202" s="20"/>
      <c r="BM202" s="20"/>
      <c r="BN202" s="20"/>
      <c r="BO202" s="20"/>
      <c r="BP202" s="20"/>
      <c r="BQ202" s="20"/>
      <c r="BR202" s="20"/>
      <c r="BS202" s="20"/>
      <c r="BT202" s="20"/>
      <c r="BU202" s="20"/>
      <c r="BV202" s="20"/>
      <c r="BW202" s="20"/>
      <c r="BX202" s="20"/>
      <c r="BY202" s="20"/>
    </row>
    <row r="203" spans="1:77" x14ac:dyDescent="0.25">
      <c r="A203" s="20" t="s">
        <v>472</v>
      </c>
      <c r="B203" s="20" t="s">
        <v>487</v>
      </c>
      <c r="C203" s="20" t="s">
        <v>752</v>
      </c>
      <c r="D203" s="1">
        <v>44641</v>
      </c>
      <c r="E203">
        <v>83</v>
      </c>
      <c r="F203">
        <v>2</v>
      </c>
      <c r="G203">
        <v>1</v>
      </c>
      <c r="J203">
        <v>64</v>
      </c>
      <c r="L203">
        <v>3</v>
      </c>
      <c r="M203">
        <v>5</v>
      </c>
      <c r="N203">
        <v>2</v>
      </c>
      <c r="R203">
        <v>333</v>
      </c>
      <c r="S203">
        <v>239</v>
      </c>
      <c r="T203">
        <v>45</v>
      </c>
      <c r="V203">
        <v>6</v>
      </c>
      <c r="X203">
        <v>538</v>
      </c>
      <c r="Y203">
        <v>13</v>
      </c>
      <c r="Z203">
        <v>54</v>
      </c>
      <c r="AA203">
        <v>88</v>
      </c>
      <c r="AB203">
        <v>554</v>
      </c>
      <c r="AC203">
        <v>274</v>
      </c>
      <c r="AF203">
        <v>68</v>
      </c>
      <c r="AH203">
        <v>41</v>
      </c>
      <c r="AJ203">
        <v>8</v>
      </c>
      <c r="AN203">
        <v>3</v>
      </c>
      <c r="BG203" s="20">
        <v>2</v>
      </c>
      <c r="BH203" s="20"/>
      <c r="BI203" s="20">
        <v>74</v>
      </c>
      <c r="BJ203" s="20"/>
      <c r="BK203" s="20">
        <v>275</v>
      </c>
      <c r="BL203" s="20">
        <v>767</v>
      </c>
      <c r="BM203" s="20"/>
      <c r="BN203" s="20"/>
      <c r="BO203" s="20">
        <v>19</v>
      </c>
      <c r="BP203" s="20">
        <v>3254</v>
      </c>
      <c r="BQ203" s="20">
        <v>914</v>
      </c>
      <c r="BR203" s="20"/>
      <c r="BS203" s="20">
        <v>97</v>
      </c>
      <c r="BT203" s="20">
        <v>372</v>
      </c>
      <c r="BU203" s="20"/>
      <c r="BV203" s="20">
        <v>1777</v>
      </c>
      <c r="BW203" s="20"/>
      <c r="BX203" s="20"/>
      <c r="BY203" s="20">
        <v>3</v>
      </c>
    </row>
    <row r="204" spans="1:77" x14ac:dyDescent="0.25">
      <c r="A204" s="20" t="s">
        <v>472</v>
      </c>
      <c r="B204" s="20" t="s">
        <v>487</v>
      </c>
      <c r="C204" s="20" t="s">
        <v>488</v>
      </c>
      <c r="D204" s="1">
        <v>44641</v>
      </c>
      <c r="E204">
        <v>150</v>
      </c>
      <c r="F204">
        <v>7</v>
      </c>
      <c r="G204">
        <v>6</v>
      </c>
      <c r="H204">
        <v>3</v>
      </c>
      <c r="I204">
        <v>2</v>
      </c>
      <c r="J204">
        <v>105</v>
      </c>
      <c r="K204">
        <v>8</v>
      </c>
      <c r="L204">
        <v>8</v>
      </c>
      <c r="M204">
        <v>2</v>
      </c>
      <c r="N204">
        <v>23</v>
      </c>
      <c r="O204">
        <v>21</v>
      </c>
      <c r="P204">
        <v>0</v>
      </c>
      <c r="Q204">
        <v>0</v>
      </c>
      <c r="R204">
        <v>739</v>
      </c>
      <c r="S204">
        <v>576</v>
      </c>
      <c r="T204">
        <v>48</v>
      </c>
      <c r="U204">
        <v>37</v>
      </c>
      <c r="V204">
        <v>4</v>
      </c>
      <c r="W204">
        <v>1946</v>
      </c>
      <c r="X204">
        <v>1116</v>
      </c>
      <c r="Y204">
        <v>40</v>
      </c>
      <c r="Z204">
        <v>265</v>
      </c>
      <c r="AA204">
        <v>12</v>
      </c>
      <c r="AB204">
        <v>1420</v>
      </c>
      <c r="AC204">
        <v>699</v>
      </c>
      <c r="AD204">
        <v>97</v>
      </c>
      <c r="AE204">
        <v>293</v>
      </c>
      <c r="AF204">
        <v>24</v>
      </c>
      <c r="AG204">
        <v>249</v>
      </c>
      <c r="AH204">
        <v>99</v>
      </c>
      <c r="AI204">
        <v>6</v>
      </c>
      <c r="AJ204">
        <v>43</v>
      </c>
      <c r="AK204">
        <v>8</v>
      </c>
      <c r="AL204">
        <v>136</v>
      </c>
      <c r="AM204">
        <v>117</v>
      </c>
      <c r="AN204">
        <v>5</v>
      </c>
      <c r="AO204">
        <v>4</v>
      </c>
      <c r="AP204">
        <v>1</v>
      </c>
      <c r="AQ204">
        <v>0</v>
      </c>
      <c r="AR204">
        <v>0</v>
      </c>
      <c r="AS204">
        <v>0</v>
      </c>
      <c r="AT204">
        <v>0</v>
      </c>
      <c r="AU204">
        <v>0</v>
      </c>
      <c r="AV204">
        <v>1</v>
      </c>
      <c r="AW204">
        <v>0</v>
      </c>
      <c r="AX204">
        <v>0</v>
      </c>
      <c r="AY204">
        <v>0</v>
      </c>
      <c r="AZ204">
        <v>0</v>
      </c>
      <c r="BA204">
        <v>0</v>
      </c>
      <c r="BB204">
        <v>0</v>
      </c>
      <c r="BC204">
        <v>0</v>
      </c>
      <c r="BD204">
        <v>0</v>
      </c>
      <c r="BE204">
        <v>0</v>
      </c>
      <c r="BF204">
        <v>0</v>
      </c>
      <c r="BG204" s="20">
        <v>6</v>
      </c>
      <c r="BH204" s="20">
        <v>2</v>
      </c>
      <c r="BI204" s="20">
        <v>124</v>
      </c>
      <c r="BJ204" s="20">
        <v>22</v>
      </c>
      <c r="BK204" s="20">
        <v>636</v>
      </c>
      <c r="BL204" s="20">
        <v>1550</v>
      </c>
      <c r="BM204" s="20">
        <v>963</v>
      </c>
      <c r="BN204" s="20">
        <v>174</v>
      </c>
      <c r="BO204" s="20">
        <v>124</v>
      </c>
      <c r="BP204" s="20">
        <v>8232</v>
      </c>
      <c r="BQ204" s="20">
        <v>2441</v>
      </c>
      <c r="BR204" s="20">
        <v>0</v>
      </c>
      <c r="BS204" s="20">
        <v>276</v>
      </c>
      <c r="BT204" s="20">
        <v>2831</v>
      </c>
      <c r="BU204" s="20">
        <v>326</v>
      </c>
      <c r="BV204" s="20">
        <v>4412</v>
      </c>
      <c r="BW204" s="20">
        <v>0</v>
      </c>
      <c r="BX204" s="20">
        <v>0</v>
      </c>
      <c r="BY204" s="20">
        <v>8</v>
      </c>
    </row>
    <row r="205" spans="1:77" x14ac:dyDescent="0.25">
      <c r="A205" s="20" t="s">
        <v>472</v>
      </c>
      <c r="B205" s="20" t="s">
        <v>487</v>
      </c>
      <c r="C205" s="20" t="s">
        <v>488</v>
      </c>
      <c r="D205" s="1">
        <v>44641</v>
      </c>
      <c r="AA205">
        <v>1</v>
      </c>
      <c r="AB205">
        <v>1</v>
      </c>
      <c r="AF205">
        <v>1</v>
      </c>
      <c r="BG205" s="20"/>
      <c r="BH205" s="20"/>
      <c r="BI205" s="20"/>
      <c r="BJ205" s="20"/>
      <c r="BK205" s="20"/>
      <c r="BL205" s="20"/>
      <c r="BM205" s="20"/>
      <c r="BN205" s="20"/>
      <c r="BO205" s="20"/>
      <c r="BP205" s="20">
        <v>2</v>
      </c>
      <c r="BQ205" s="20"/>
      <c r="BR205" s="20"/>
      <c r="BS205" s="20"/>
      <c r="BT205" s="20"/>
      <c r="BU205" s="20"/>
      <c r="BV205" s="20"/>
      <c r="BW205" s="20"/>
      <c r="BX205" s="20"/>
      <c r="BY205" s="20"/>
    </row>
    <row r="206" spans="1:77" x14ac:dyDescent="0.25">
      <c r="A206" s="20" t="s">
        <v>472</v>
      </c>
      <c r="B206" s="20" t="s">
        <v>485</v>
      </c>
      <c r="C206" s="20" t="s">
        <v>635</v>
      </c>
      <c r="D206" s="1">
        <v>44641</v>
      </c>
      <c r="E206">
        <v>118</v>
      </c>
      <c r="F206">
        <v>4</v>
      </c>
      <c r="G206">
        <v>4</v>
      </c>
      <c r="H206">
        <v>0</v>
      </c>
      <c r="I206">
        <v>0</v>
      </c>
      <c r="J206">
        <v>86</v>
      </c>
      <c r="K206">
        <v>1</v>
      </c>
      <c r="L206">
        <v>11</v>
      </c>
      <c r="M206">
        <v>0</v>
      </c>
      <c r="N206">
        <v>0</v>
      </c>
      <c r="O206">
        <v>0</v>
      </c>
      <c r="P206">
        <v>0</v>
      </c>
      <c r="Q206">
        <v>0</v>
      </c>
      <c r="R206">
        <v>528</v>
      </c>
      <c r="S206">
        <v>434</v>
      </c>
      <c r="T206">
        <v>46</v>
      </c>
      <c r="U206">
        <v>16</v>
      </c>
      <c r="V206">
        <v>1</v>
      </c>
      <c r="W206">
        <v>816</v>
      </c>
      <c r="X206">
        <v>534</v>
      </c>
      <c r="Y206">
        <v>8</v>
      </c>
      <c r="Z206">
        <v>96</v>
      </c>
      <c r="AA206">
        <v>0</v>
      </c>
      <c r="AB206">
        <v>853</v>
      </c>
      <c r="AC206">
        <v>540</v>
      </c>
      <c r="AD206">
        <v>17</v>
      </c>
      <c r="AE206">
        <v>135</v>
      </c>
      <c r="AF206">
        <v>2</v>
      </c>
      <c r="AG206">
        <v>91</v>
      </c>
      <c r="AH206">
        <v>41</v>
      </c>
      <c r="AI206">
        <v>0</v>
      </c>
      <c r="AJ206">
        <v>14</v>
      </c>
      <c r="AK206">
        <v>0</v>
      </c>
      <c r="AL206">
        <v>34</v>
      </c>
      <c r="AM206">
        <v>32</v>
      </c>
      <c r="AN206">
        <v>0</v>
      </c>
      <c r="AO206">
        <v>0</v>
      </c>
      <c r="AP206">
        <v>0</v>
      </c>
      <c r="AQ206">
        <v>0</v>
      </c>
      <c r="AR206">
        <v>0</v>
      </c>
      <c r="AS206">
        <v>0</v>
      </c>
      <c r="AT206">
        <v>0</v>
      </c>
      <c r="AU206">
        <v>0</v>
      </c>
      <c r="AV206">
        <v>0</v>
      </c>
      <c r="AW206">
        <v>0</v>
      </c>
      <c r="AX206">
        <v>0</v>
      </c>
      <c r="AY206">
        <v>0</v>
      </c>
      <c r="AZ206">
        <v>0</v>
      </c>
      <c r="BA206">
        <v>0</v>
      </c>
      <c r="BB206">
        <v>0</v>
      </c>
      <c r="BC206">
        <v>0</v>
      </c>
      <c r="BD206">
        <v>0</v>
      </c>
      <c r="BE206">
        <v>0</v>
      </c>
      <c r="BF206">
        <v>0</v>
      </c>
      <c r="BG206" s="20">
        <v>4</v>
      </c>
      <c r="BH206" s="20">
        <v>0</v>
      </c>
      <c r="BI206" s="20">
        <v>103</v>
      </c>
      <c r="BJ206" s="20">
        <v>0</v>
      </c>
      <c r="BK206" s="20">
        <v>458</v>
      </c>
      <c r="BL206" s="20">
        <v>692</v>
      </c>
      <c r="BM206" s="20">
        <v>678</v>
      </c>
      <c r="BN206" s="20">
        <v>73</v>
      </c>
      <c r="BO206" s="20">
        <v>34</v>
      </c>
      <c r="BP206" s="20">
        <v>3628</v>
      </c>
      <c r="BQ206" s="20">
        <v>1629</v>
      </c>
      <c r="BR206" s="20">
        <v>0</v>
      </c>
      <c r="BS206" s="20">
        <v>49</v>
      </c>
      <c r="BT206" s="20">
        <v>946</v>
      </c>
      <c r="BU206" s="20">
        <v>22</v>
      </c>
      <c r="BV206" s="20">
        <v>2484</v>
      </c>
      <c r="BW206" s="20">
        <v>0</v>
      </c>
      <c r="BX206" s="20">
        <v>0</v>
      </c>
      <c r="BY206" s="20">
        <v>17</v>
      </c>
    </row>
    <row r="207" spans="1:77" x14ac:dyDescent="0.25">
      <c r="A207" s="20" t="s">
        <v>472</v>
      </c>
      <c r="B207" s="20" t="s">
        <v>487</v>
      </c>
      <c r="C207" s="20" t="s">
        <v>489</v>
      </c>
      <c r="D207" s="1">
        <v>44641</v>
      </c>
      <c r="E207">
        <v>107</v>
      </c>
      <c r="F207">
        <v>0</v>
      </c>
      <c r="G207">
        <v>0</v>
      </c>
      <c r="H207">
        <v>0</v>
      </c>
      <c r="I207">
        <v>0</v>
      </c>
      <c r="J207">
        <v>63</v>
      </c>
      <c r="K207">
        <v>3</v>
      </c>
      <c r="L207">
        <v>5</v>
      </c>
      <c r="M207">
        <v>2</v>
      </c>
      <c r="N207">
        <v>1</v>
      </c>
      <c r="O207">
        <v>1</v>
      </c>
      <c r="P207">
        <v>0</v>
      </c>
      <c r="Q207">
        <v>0</v>
      </c>
      <c r="R207">
        <v>463</v>
      </c>
      <c r="S207">
        <v>349</v>
      </c>
      <c r="T207">
        <v>21</v>
      </c>
      <c r="U207">
        <v>19</v>
      </c>
      <c r="V207">
        <v>5</v>
      </c>
      <c r="W207">
        <v>1736</v>
      </c>
      <c r="X207">
        <v>815</v>
      </c>
      <c r="Y207">
        <v>26</v>
      </c>
      <c r="Z207">
        <v>186</v>
      </c>
      <c r="AA207">
        <v>65</v>
      </c>
      <c r="AB207">
        <v>871</v>
      </c>
      <c r="AC207">
        <v>413</v>
      </c>
      <c r="AD207">
        <v>6</v>
      </c>
      <c r="AE207">
        <v>34</v>
      </c>
      <c r="AF207">
        <v>150</v>
      </c>
      <c r="AG207">
        <v>218</v>
      </c>
      <c r="AH207">
        <v>71</v>
      </c>
      <c r="AI207">
        <v>4</v>
      </c>
      <c r="AJ207">
        <v>40</v>
      </c>
      <c r="AK207">
        <v>7</v>
      </c>
      <c r="AL207">
        <v>27</v>
      </c>
      <c r="AM207">
        <v>15</v>
      </c>
      <c r="AN207">
        <v>1</v>
      </c>
      <c r="AO207">
        <v>2</v>
      </c>
      <c r="AP207">
        <v>0</v>
      </c>
      <c r="AQ207">
        <v>0</v>
      </c>
      <c r="AR207">
        <v>0</v>
      </c>
      <c r="AS207">
        <v>0</v>
      </c>
      <c r="AT207">
        <v>0</v>
      </c>
      <c r="AU207">
        <v>0</v>
      </c>
      <c r="AV207">
        <v>0</v>
      </c>
      <c r="AW207">
        <v>0</v>
      </c>
      <c r="AX207">
        <v>0</v>
      </c>
      <c r="AY207">
        <v>0</v>
      </c>
      <c r="AZ207">
        <v>0</v>
      </c>
      <c r="BA207">
        <v>0</v>
      </c>
      <c r="BB207">
        <v>0</v>
      </c>
      <c r="BC207">
        <v>0</v>
      </c>
      <c r="BD207">
        <v>0</v>
      </c>
      <c r="BE207">
        <v>0</v>
      </c>
      <c r="BF207">
        <v>0</v>
      </c>
      <c r="BG207" s="20">
        <v>0</v>
      </c>
      <c r="BH207" s="20">
        <v>0</v>
      </c>
      <c r="BI207" s="20">
        <v>89</v>
      </c>
      <c r="BJ207" s="20">
        <v>1</v>
      </c>
      <c r="BK207" s="20">
        <v>405</v>
      </c>
      <c r="BL207" s="20">
        <v>1388</v>
      </c>
      <c r="BM207" s="20">
        <v>657</v>
      </c>
      <c r="BN207" s="20">
        <v>150</v>
      </c>
      <c r="BO207" s="20">
        <v>23</v>
      </c>
      <c r="BP207" s="20">
        <v>5493</v>
      </c>
      <c r="BQ207" s="20">
        <v>1545</v>
      </c>
      <c r="BR207" s="20">
        <v>0</v>
      </c>
      <c r="BS207" s="20">
        <v>62</v>
      </c>
      <c r="BT207" s="20">
        <v>1083</v>
      </c>
      <c r="BU207" s="20">
        <v>670</v>
      </c>
      <c r="BV207" s="20">
        <v>3380</v>
      </c>
      <c r="BW207" s="20">
        <v>0</v>
      </c>
      <c r="BX207" s="20">
        <v>0</v>
      </c>
      <c r="BY207" s="20">
        <v>5</v>
      </c>
    </row>
    <row r="208" spans="1:77" x14ac:dyDescent="0.25">
      <c r="A208" s="20" t="s">
        <v>472</v>
      </c>
      <c r="B208" s="20" t="s">
        <v>479</v>
      </c>
      <c r="C208" s="20" t="s">
        <v>636</v>
      </c>
      <c r="D208" s="1">
        <v>44641</v>
      </c>
      <c r="E208">
        <v>186</v>
      </c>
      <c r="F208">
        <v>2</v>
      </c>
      <c r="G208">
        <v>2</v>
      </c>
      <c r="H208">
        <v>3</v>
      </c>
      <c r="I208">
        <v>3</v>
      </c>
      <c r="J208">
        <v>145</v>
      </c>
      <c r="K208">
        <v>6</v>
      </c>
      <c r="L208">
        <v>4</v>
      </c>
      <c r="M208">
        <v>2</v>
      </c>
      <c r="N208">
        <v>42</v>
      </c>
      <c r="O208">
        <v>26</v>
      </c>
      <c r="P208">
        <v>6</v>
      </c>
      <c r="Q208">
        <v>0</v>
      </c>
      <c r="R208">
        <v>983</v>
      </c>
      <c r="S208">
        <v>848</v>
      </c>
      <c r="T208">
        <v>56</v>
      </c>
      <c r="U208">
        <v>8</v>
      </c>
      <c r="V208">
        <v>5</v>
      </c>
      <c r="W208">
        <v>2044</v>
      </c>
      <c r="X208">
        <v>1365</v>
      </c>
      <c r="Y208">
        <v>88</v>
      </c>
      <c r="Z208">
        <v>124</v>
      </c>
      <c r="AA208">
        <v>44</v>
      </c>
      <c r="AB208">
        <v>1708</v>
      </c>
      <c r="AC208">
        <v>1150</v>
      </c>
      <c r="AD208">
        <v>88</v>
      </c>
      <c r="AE208">
        <v>134</v>
      </c>
      <c r="AF208">
        <v>38</v>
      </c>
      <c r="AG208">
        <v>299</v>
      </c>
      <c r="AH208">
        <v>161</v>
      </c>
      <c r="AI208">
        <v>5</v>
      </c>
      <c r="AJ208">
        <v>21</v>
      </c>
      <c r="AK208">
        <v>14</v>
      </c>
      <c r="AL208">
        <v>110</v>
      </c>
      <c r="AM208">
        <v>85</v>
      </c>
      <c r="AN208">
        <v>6</v>
      </c>
      <c r="AO208">
        <v>1</v>
      </c>
      <c r="AP208">
        <v>0</v>
      </c>
      <c r="AQ208">
        <v>0</v>
      </c>
      <c r="AR208">
        <v>0</v>
      </c>
      <c r="AS208">
        <v>0</v>
      </c>
      <c r="AT208">
        <v>0</v>
      </c>
      <c r="AU208">
        <v>0</v>
      </c>
      <c r="AV208">
        <v>0</v>
      </c>
      <c r="AW208">
        <v>0</v>
      </c>
      <c r="AX208">
        <v>0</v>
      </c>
      <c r="AY208">
        <v>0</v>
      </c>
      <c r="AZ208">
        <v>0</v>
      </c>
      <c r="BA208">
        <v>0</v>
      </c>
      <c r="BB208">
        <v>0</v>
      </c>
      <c r="BC208">
        <v>0</v>
      </c>
      <c r="BD208">
        <v>0</v>
      </c>
      <c r="BE208">
        <v>0</v>
      </c>
      <c r="BF208">
        <v>0</v>
      </c>
      <c r="BG208" s="20">
        <v>2</v>
      </c>
      <c r="BH208" s="20">
        <v>3</v>
      </c>
      <c r="BI208" s="20">
        <v>169</v>
      </c>
      <c r="BJ208" s="20">
        <v>34</v>
      </c>
      <c r="BK208" s="20">
        <v>906</v>
      </c>
      <c r="BL208" s="20">
        <v>1732</v>
      </c>
      <c r="BM208" s="20">
        <v>1418</v>
      </c>
      <c r="BN208" s="20">
        <v>249</v>
      </c>
      <c r="BO208" s="20">
        <v>97</v>
      </c>
      <c r="BP208" s="20">
        <v>8890</v>
      </c>
      <c r="BQ208" s="20">
        <v>3795</v>
      </c>
      <c r="BR208" s="20">
        <v>0</v>
      </c>
      <c r="BS208" s="20">
        <v>183</v>
      </c>
      <c r="BT208" s="20">
        <v>2018</v>
      </c>
      <c r="BU208" s="20">
        <v>411</v>
      </c>
      <c r="BV208" s="20">
        <v>5952</v>
      </c>
      <c r="BW208" s="20">
        <v>1</v>
      </c>
      <c r="BX208" s="20">
        <v>0</v>
      </c>
      <c r="BY208" s="20">
        <v>9</v>
      </c>
    </row>
    <row r="209" spans="1:77" x14ac:dyDescent="0.25">
      <c r="A209" s="20" t="s">
        <v>472</v>
      </c>
      <c r="B209" s="20" t="s">
        <v>487</v>
      </c>
      <c r="C209" s="20" t="s">
        <v>753</v>
      </c>
      <c r="D209" s="1">
        <v>44641</v>
      </c>
      <c r="E209">
        <v>147</v>
      </c>
      <c r="F209">
        <v>3</v>
      </c>
      <c r="G209">
        <v>3</v>
      </c>
      <c r="J209">
        <v>101</v>
      </c>
      <c r="K209">
        <v>1</v>
      </c>
      <c r="L209">
        <v>5</v>
      </c>
      <c r="M209">
        <v>12</v>
      </c>
      <c r="N209">
        <v>15</v>
      </c>
      <c r="R209">
        <v>827</v>
      </c>
      <c r="S209">
        <v>621</v>
      </c>
      <c r="T209">
        <v>22</v>
      </c>
      <c r="V209">
        <v>102</v>
      </c>
      <c r="X209">
        <v>1092</v>
      </c>
      <c r="Y209">
        <v>32</v>
      </c>
      <c r="Z209">
        <v>211</v>
      </c>
      <c r="AA209">
        <v>264</v>
      </c>
      <c r="AB209">
        <v>1624</v>
      </c>
      <c r="AC209">
        <v>806</v>
      </c>
      <c r="AF209">
        <v>447</v>
      </c>
      <c r="AH209">
        <v>91</v>
      </c>
      <c r="AJ209">
        <v>6</v>
      </c>
      <c r="AP209">
        <v>2</v>
      </c>
      <c r="BG209" s="20">
        <v>3</v>
      </c>
      <c r="BH209" s="20"/>
      <c r="BI209" s="20">
        <v>128</v>
      </c>
      <c r="BJ209" s="20"/>
      <c r="BK209" s="20">
        <v>691</v>
      </c>
      <c r="BL209" s="20">
        <v>1720</v>
      </c>
      <c r="BM209" s="20"/>
      <c r="BN209" s="20"/>
      <c r="BO209" s="20">
        <v>49</v>
      </c>
      <c r="BP209" s="20">
        <v>9580</v>
      </c>
      <c r="BQ209" s="20">
        <v>2761</v>
      </c>
      <c r="BR209" s="20"/>
      <c r="BS209" s="20">
        <v>10</v>
      </c>
      <c r="BT209" s="20">
        <v>140</v>
      </c>
      <c r="BU209" s="20"/>
      <c r="BV209" s="20">
        <v>5354</v>
      </c>
      <c r="BW209" s="20"/>
      <c r="BX209" s="20"/>
      <c r="BY209" s="20">
        <v>13</v>
      </c>
    </row>
    <row r="210" spans="1:77" x14ac:dyDescent="0.25">
      <c r="A210" s="20" t="s">
        <v>472</v>
      </c>
      <c r="B210" s="20" t="s">
        <v>473</v>
      </c>
      <c r="C210" s="20" t="s">
        <v>637</v>
      </c>
      <c r="D210" s="1">
        <v>44641</v>
      </c>
      <c r="E210">
        <v>49</v>
      </c>
      <c r="F210">
        <v>1</v>
      </c>
      <c r="G210">
        <v>1</v>
      </c>
      <c r="H210">
        <v>0</v>
      </c>
      <c r="I210">
        <v>0</v>
      </c>
      <c r="J210">
        <v>45</v>
      </c>
      <c r="K210">
        <v>1</v>
      </c>
      <c r="L210">
        <v>1</v>
      </c>
      <c r="M210">
        <v>0</v>
      </c>
      <c r="N210">
        <v>9</v>
      </c>
      <c r="O210">
        <v>7</v>
      </c>
      <c r="P210">
        <v>0</v>
      </c>
      <c r="Q210">
        <v>0</v>
      </c>
      <c r="R210">
        <v>377</v>
      </c>
      <c r="S210">
        <v>326</v>
      </c>
      <c r="T210">
        <v>10</v>
      </c>
      <c r="U210">
        <v>15</v>
      </c>
      <c r="V210">
        <v>3</v>
      </c>
      <c r="W210">
        <v>525</v>
      </c>
      <c r="X210">
        <v>375</v>
      </c>
      <c r="Y210">
        <v>13</v>
      </c>
      <c r="Z210">
        <v>40</v>
      </c>
      <c r="AA210">
        <v>10</v>
      </c>
      <c r="AB210">
        <v>693</v>
      </c>
      <c r="AC210">
        <v>495</v>
      </c>
      <c r="AD210">
        <v>7</v>
      </c>
      <c r="AE210">
        <v>16</v>
      </c>
      <c r="AF210">
        <v>81</v>
      </c>
      <c r="AG210">
        <v>131</v>
      </c>
      <c r="AH210">
        <v>73</v>
      </c>
      <c r="AI210">
        <v>3</v>
      </c>
      <c r="AJ210">
        <v>13</v>
      </c>
      <c r="AK210">
        <v>2</v>
      </c>
      <c r="AL210">
        <v>26</v>
      </c>
      <c r="AM210">
        <v>22</v>
      </c>
      <c r="AN210">
        <v>0</v>
      </c>
      <c r="AO210">
        <v>0</v>
      </c>
      <c r="AP210">
        <v>1</v>
      </c>
      <c r="AQ210">
        <v>0</v>
      </c>
      <c r="AR210">
        <v>0</v>
      </c>
      <c r="AS210">
        <v>0</v>
      </c>
      <c r="AT210">
        <v>0</v>
      </c>
      <c r="AU210">
        <v>0</v>
      </c>
      <c r="AV210">
        <v>0</v>
      </c>
      <c r="AW210">
        <v>0</v>
      </c>
      <c r="AX210">
        <v>0</v>
      </c>
      <c r="AY210">
        <v>0</v>
      </c>
      <c r="AZ210">
        <v>0</v>
      </c>
      <c r="BA210">
        <v>0</v>
      </c>
      <c r="BB210">
        <v>0</v>
      </c>
      <c r="BC210">
        <v>0</v>
      </c>
      <c r="BD210">
        <v>0</v>
      </c>
      <c r="BE210">
        <v>0</v>
      </c>
      <c r="BF210">
        <v>0</v>
      </c>
      <c r="BG210" s="20">
        <v>1</v>
      </c>
      <c r="BH210" s="20">
        <v>0</v>
      </c>
      <c r="BI210" s="20">
        <v>47</v>
      </c>
      <c r="BJ210" s="20">
        <v>9</v>
      </c>
      <c r="BK210" s="20">
        <v>344</v>
      </c>
      <c r="BL210" s="20">
        <v>449</v>
      </c>
      <c r="BM210" s="20">
        <v>578</v>
      </c>
      <c r="BN210" s="20">
        <v>110</v>
      </c>
      <c r="BO210" s="20">
        <v>24</v>
      </c>
      <c r="BP210" s="20">
        <v>3268</v>
      </c>
      <c r="BQ210" s="20">
        <v>1635</v>
      </c>
      <c r="BR210" s="20">
        <v>0</v>
      </c>
      <c r="BS210" s="20">
        <v>31</v>
      </c>
      <c r="BT210" s="20">
        <v>465</v>
      </c>
      <c r="BU210" s="20">
        <v>328</v>
      </c>
      <c r="BV210" s="20">
        <v>2346</v>
      </c>
      <c r="BW210" s="20">
        <v>0</v>
      </c>
      <c r="BX210" s="20">
        <v>0</v>
      </c>
      <c r="BY210" s="20">
        <v>16</v>
      </c>
    </row>
    <row r="211" spans="1:77" x14ac:dyDescent="0.25">
      <c r="A211" s="20" t="s">
        <v>472</v>
      </c>
      <c r="B211" s="20" t="s">
        <v>477</v>
      </c>
      <c r="C211" s="20" t="s">
        <v>638</v>
      </c>
      <c r="D211" s="1">
        <v>44641</v>
      </c>
      <c r="E211">
        <v>45</v>
      </c>
      <c r="F211">
        <v>0</v>
      </c>
      <c r="G211">
        <v>0</v>
      </c>
      <c r="H211">
        <v>0</v>
      </c>
      <c r="I211">
        <v>0</v>
      </c>
      <c r="J211">
        <v>31</v>
      </c>
      <c r="K211">
        <v>2</v>
      </c>
      <c r="L211">
        <v>1</v>
      </c>
      <c r="M211">
        <v>0</v>
      </c>
      <c r="N211">
        <v>2</v>
      </c>
      <c r="O211">
        <v>2</v>
      </c>
      <c r="P211">
        <v>0</v>
      </c>
      <c r="Q211">
        <v>0</v>
      </c>
      <c r="R211">
        <v>234</v>
      </c>
      <c r="S211">
        <v>210</v>
      </c>
      <c r="T211">
        <v>7</v>
      </c>
      <c r="U211">
        <v>1</v>
      </c>
      <c r="V211">
        <v>2</v>
      </c>
      <c r="W211">
        <v>568</v>
      </c>
      <c r="X211">
        <v>396</v>
      </c>
      <c r="Y211">
        <v>4</v>
      </c>
      <c r="Z211">
        <v>36</v>
      </c>
      <c r="AA211">
        <v>9</v>
      </c>
      <c r="AB211">
        <v>460</v>
      </c>
      <c r="AC211">
        <v>312</v>
      </c>
      <c r="AD211">
        <v>6</v>
      </c>
      <c r="AE211">
        <v>31</v>
      </c>
      <c r="AF211">
        <v>30</v>
      </c>
      <c r="AG211">
        <v>93</v>
      </c>
      <c r="AH211">
        <v>37</v>
      </c>
      <c r="AI211">
        <v>0</v>
      </c>
      <c r="AJ211">
        <v>14</v>
      </c>
      <c r="AK211">
        <v>7</v>
      </c>
      <c r="AL211">
        <v>18</v>
      </c>
      <c r="AM211">
        <v>14</v>
      </c>
      <c r="AN211">
        <v>1</v>
      </c>
      <c r="AO211">
        <v>0</v>
      </c>
      <c r="AP211">
        <v>0</v>
      </c>
      <c r="AQ211">
        <v>0</v>
      </c>
      <c r="AR211">
        <v>0</v>
      </c>
      <c r="AS211">
        <v>0</v>
      </c>
      <c r="AT211">
        <v>0</v>
      </c>
      <c r="AU211">
        <v>0</v>
      </c>
      <c r="AV211">
        <v>0</v>
      </c>
      <c r="AW211">
        <v>0</v>
      </c>
      <c r="AX211">
        <v>0</v>
      </c>
      <c r="AY211">
        <v>0</v>
      </c>
      <c r="AZ211">
        <v>0</v>
      </c>
      <c r="BA211">
        <v>0</v>
      </c>
      <c r="BB211">
        <v>0</v>
      </c>
      <c r="BC211">
        <v>0</v>
      </c>
      <c r="BD211">
        <v>0</v>
      </c>
      <c r="BE211">
        <v>0</v>
      </c>
      <c r="BF211">
        <v>0</v>
      </c>
      <c r="BG211" s="20">
        <v>0</v>
      </c>
      <c r="BH211" s="20">
        <v>0</v>
      </c>
      <c r="BI211" s="20">
        <v>42</v>
      </c>
      <c r="BJ211" s="20">
        <v>2</v>
      </c>
      <c r="BK211" s="20">
        <v>220</v>
      </c>
      <c r="BL211" s="20">
        <v>504</v>
      </c>
      <c r="BM211" s="20">
        <v>383</v>
      </c>
      <c r="BN211" s="20">
        <v>70</v>
      </c>
      <c r="BO211" s="20">
        <v>16</v>
      </c>
      <c r="BP211" s="20">
        <v>2101</v>
      </c>
      <c r="BQ211" s="20">
        <v>892</v>
      </c>
      <c r="BR211" s="20">
        <v>0</v>
      </c>
      <c r="BS211" s="20">
        <v>9</v>
      </c>
      <c r="BT211" s="20">
        <v>357</v>
      </c>
      <c r="BU211" s="20">
        <v>155</v>
      </c>
      <c r="BV211" s="20">
        <v>1487</v>
      </c>
      <c r="BW211" s="20">
        <v>0</v>
      </c>
      <c r="BX211" s="20">
        <v>0</v>
      </c>
      <c r="BY211" s="20">
        <v>3</v>
      </c>
    </row>
    <row r="212" spans="1:77" x14ac:dyDescent="0.25">
      <c r="A212" s="20" t="s">
        <v>472</v>
      </c>
      <c r="B212" s="20" t="s">
        <v>473</v>
      </c>
      <c r="C212" s="20" t="s">
        <v>639</v>
      </c>
      <c r="D212" s="1">
        <v>44641</v>
      </c>
      <c r="E212">
        <v>165</v>
      </c>
      <c r="F212">
        <v>6</v>
      </c>
      <c r="G212">
        <v>5</v>
      </c>
      <c r="H212">
        <v>2</v>
      </c>
      <c r="I212">
        <v>1</v>
      </c>
      <c r="J212">
        <v>146</v>
      </c>
      <c r="K212">
        <v>1</v>
      </c>
      <c r="L212">
        <v>8</v>
      </c>
      <c r="M212">
        <v>0</v>
      </c>
      <c r="N212">
        <v>30</v>
      </c>
      <c r="O212">
        <v>21</v>
      </c>
      <c r="P212">
        <v>0</v>
      </c>
      <c r="Q212">
        <v>1</v>
      </c>
      <c r="R212">
        <v>1458</v>
      </c>
      <c r="S212">
        <v>1371</v>
      </c>
      <c r="T212">
        <v>31</v>
      </c>
      <c r="U212">
        <v>4</v>
      </c>
      <c r="V212">
        <v>3</v>
      </c>
      <c r="W212">
        <v>0</v>
      </c>
      <c r="X212">
        <v>0</v>
      </c>
      <c r="Y212">
        <v>0</v>
      </c>
      <c r="Z212">
        <v>0</v>
      </c>
      <c r="AA212">
        <v>0</v>
      </c>
      <c r="AB212">
        <v>2705</v>
      </c>
      <c r="AC212">
        <v>2193</v>
      </c>
      <c r="AD212">
        <v>27</v>
      </c>
      <c r="AE212">
        <v>62</v>
      </c>
      <c r="AF212">
        <v>165</v>
      </c>
      <c r="AG212">
        <v>298</v>
      </c>
      <c r="AH212">
        <v>182</v>
      </c>
      <c r="AI212">
        <v>8</v>
      </c>
      <c r="AJ212">
        <v>33</v>
      </c>
      <c r="AK212">
        <v>5</v>
      </c>
      <c r="AL212">
        <v>86</v>
      </c>
      <c r="AM212">
        <v>76</v>
      </c>
      <c r="AN212">
        <v>2</v>
      </c>
      <c r="AO212">
        <v>0</v>
      </c>
      <c r="AP212">
        <v>1</v>
      </c>
      <c r="AQ212">
        <v>0</v>
      </c>
      <c r="AR212">
        <v>0</v>
      </c>
      <c r="AS212">
        <v>0</v>
      </c>
      <c r="AT212">
        <v>0</v>
      </c>
      <c r="AU212">
        <v>0</v>
      </c>
      <c r="AV212">
        <v>0</v>
      </c>
      <c r="AW212">
        <v>0</v>
      </c>
      <c r="AX212">
        <v>0</v>
      </c>
      <c r="AY212">
        <v>0</v>
      </c>
      <c r="AZ212">
        <v>0</v>
      </c>
      <c r="BA212">
        <v>0</v>
      </c>
      <c r="BB212">
        <v>0</v>
      </c>
      <c r="BC212">
        <v>0</v>
      </c>
      <c r="BD212">
        <v>0</v>
      </c>
      <c r="BE212">
        <v>0</v>
      </c>
      <c r="BF212">
        <v>0</v>
      </c>
      <c r="BG212" s="20">
        <v>6</v>
      </c>
      <c r="BH212" s="20">
        <v>2</v>
      </c>
      <c r="BI212" s="20">
        <v>154</v>
      </c>
      <c r="BJ212" s="20">
        <v>29</v>
      </c>
      <c r="BK212" s="20">
        <v>1409</v>
      </c>
      <c r="BL212" s="20">
        <v>0</v>
      </c>
      <c r="BM212" s="20">
        <v>2422</v>
      </c>
      <c r="BN212" s="20">
        <v>245</v>
      </c>
      <c r="BO212" s="20">
        <v>82</v>
      </c>
      <c r="BP212" s="20">
        <v>7747</v>
      </c>
      <c r="BQ212" s="20">
        <v>5366</v>
      </c>
      <c r="BR212" s="20">
        <v>0</v>
      </c>
      <c r="BS212" s="20">
        <v>90</v>
      </c>
      <c r="BT212" s="20">
        <v>770</v>
      </c>
      <c r="BU212" s="20">
        <v>267</v>
      </c>
      <c r="BV212" s="20">
        <v>6455</v>
      </c>
      <c r="BW212" s="20">
        <v>27</v>
      </c>
      <c r="BX212" s="20">
        <v>0</v>
      </c>
      <c r="BY212" s="20">
        <v>1</v>
      </c>
    </row>
    <row r="213" spans="1:77" x14ac:dyDescent="0.25">
      <c r="A213" s="20" t="s">
        <v>472</v>
      </c>
      <c r="B213" s="20" t="s">
        <v>474</v>
      </c>
      <c r="C213" s="20" t="s">
        <v>490</v>
      </c>
      <c r="D213" s="1">
        <v>44641</v>
      </c>
      <c r="E213">
        <v>63</v>
      </c>
      <c r="F213">
        <v>1</v>
      </c>
      <c r="G213">
        <v>1</v>
      </c>
      <c r="H213">
        <v>0</v>
      </c>
      <c r="I213">
        <v>0</v>
      </c>
      <c r="J213">
        <v>53</v>
      </c>
      <c r="K213">
        <v>1</v>
      </c>
      <c r="L213">
        <v>2</v>
      </c>
      <c r="M213">
        <v>1</v>
      </c>
      <c r="N213">
        <v>2</v>
      </c>
      <c r="O213">
        <v>2</v>
      </c>
      <c r="P213">
        <v>0</v>
      </c>
      <c r="Q213">
        <v>0</v>
      </c>
      <c r="R213">
        <v>432</v>
      </c>
      <c r="S213">
        <v>371</v>
      </c>
      <c r="T213">
        <v>13</v>
      </c>
      <c r="U213">
        <v>6</v>
      </c>
      <c r="V213">
        <v>5</v>
      </c>
      <c r="W213">
        <v>0</v>
      </c>
      <c r="X213">
        <v>0</v>
      </c>
      <c r="Y213">
        <v>0</v>
      </c>
      <c r="Z213">
        <v>0</v>
      </c>
      <c r="AA213">
        <v>0</v>
      </c>
      <c r="AB213">
        <v>1164</v>
      </c>
      <c r="AC213">
        <v>796</v>
      </c>
      <c r="AD213">
        <v>18</v>
      </c>
      <c r="AE213">
        <v>83</v>
      </c>
      <c r="AF213">
        <v>33</v>
      </c>
      <c r="AG213">
        <v>166</v>
      </c>
      <c r="AH213">
        <v>93</v>
      </c>
      <c r="AI213">
        <v>5</v>
      </c>
      <c r="AJ213">
        <v>10</v>
      </c>
      <c r="AK213">
        <v>2</v>
      </c>
      <c r="AL213">
        <v>37</v>
      </c>
      <c r="AM213">
        <v>31</v>
      </c>
      <c r="AN213">
        <v>0</v>
      </c>
      <c r="AO213">
        <v>0</v>
      </c>
      <c r="AP213">
        <v>2</v>
      </c>
      <c r="AQ213">
        <v>0</v>
      </c>
      <c r="AR213">
        <v>0</v>
      </c>
      <c r="AS213">
        <v>0</v>
      </c>
      <c r="AT213">
        <v>0</v>
      </c>
      <c r="AU213">
        <v>0</v>
      </c>
      <c r="AV213">
        <v>0</v>
      </c>
      <c r="AW213">
        <v>0</v>
      </c>
      <c r="AX213">
        <v>0</v>
      </c>
      <c r="AY213">
        <v>0</v>
      </c>
      <c r="AZ213">
        <v>0</v>
      </c>
      <c r="BA213">
        <v>0</v>
      </c>
      <c r="BB213">
        <v>0</v>
      </c>
      <c r="BC213">
        <v>0</v>
      </c>
      <c r="BD213">
        <v>0</v>
      </c>
      <c r="BE213">
        <v>0</v>
      </c>
      <c r="BF213">
        <v>0</v>
      </c>
      <c r="BG213" s="20">
        <v>1</v>
      </c>
      <c r="BH213" s="20">
        <v>0</v>
      </c>
      <c r="BI213" s="20">
        <v>59</v>
      </c>
      <c r="BJ213" s="20">
        <v>2</v>
      </c>
      <c r="BK213" s="20">
        <v>399</v>
      </c>
      <c r="BL213" s="20">
        <v>0</v>
      </c>
      <c r="BM213" s="20">
        <v>1000</v>
      </c>
      <c r="BN213" s="20">
        <v>137</v>
      </c>
      <c r="BO213" s="20">
        <v>34</v>
      </c>
      <c r="BP213" s="20">
        <v>3897</v>
      </c>
      <c r="BQ213" s="20">
        <v>1916</v>
      </c>
      <c r="BR213" s="20">
        <v>0</v>
      </c>
      <c r="BS213" s="20">
        <v>43</v>
      </c>
      <c r="BT213" s="20">
        <v>454</v>
      </c>
      <c r="BU213" s="20">
        <v>318</v>
      </c>
      <c r="BV213" s="20">
        <v>2919</v>
      </c>
      <c r="BW213" s="20">
        <v>7</v>
      </c>
      <c r="BX213" s="20">
        <v>0</v>
      </c>
      <c r="BY213" s="20">
        <v>0</v>
      </c>
    </row>
    <row r="214" spans="1:77" x14ac:dyDescent="0.25">
      <c r="A214" s="20" t="s">
        <v>472</v>
      </c>
      <c r="B214" s="20" t="s">
        <v>474</v>
      </c>
      <c r="C214" s="20" t="s">
        <v>490</v>
      </c>
      <c r="D214" s="1">
        <v>44641</v>
      </c>
      <c r="AB214">
        <v>1</v>
      </c>
      <c r="AF214">
        <v>1</v>
      </c>
      <c r="BG214" s="20"/>
      <c r="BH214" s="20"/>
      <c r="BI214" s="20"/>
      <c r="BJ214" s="20"/>
      <c r="BK214" s="20"/>
      <c r="BL214" s="20"/>
      <c r="BM214" s="20"/>
      <c r="BN214" s="20"/>
      <c r="BO214" s="20"/>
      <c r="BP214" s="20">
        <v>1</v>
      </c>
      <c r="BQ214" s="20"/>
      <c r="BR214" s="20"/>
      <c r="BS214" s="20"/>
      <c r="BT214" s="20"/>
      <c r="BU214" s="20"/>
      <c r="BV214" s="20"/>
      <c r="BW214" s="20"/>
      <c r="BX214" s="20"/>
      <c r="BY214" s="20"/>
    </row>
    <row r="215" spans="1:77" x14ac:dyDescent="0.25">
      <c r="A215" s="20" t="s">
        <v>472</v>
      </c>
      <c r="B215" s="20" t="s">
        <v>473</v>
      </c>
      <c r="C215" s="20" t="s">
        <v>640</v>
      </c>
      <c r="D215" s="1">
        <v>44641</v>
      </c>
      <c r="E215">
        <v>108</v>
      </c>
      <c r="F215">
        <v>4</v>
      </c>
      <c r="G215">
        <v>4</v>
      </c>
      <c r="H215">
        <v>2</v>
      </c>
      <c r="I215">
        <v>1</v>
      </c>
      <c r="J215">
        <v>85</v>
      </c>
      <c r="K215">
        <v>2</v>
      </c>
      <c r="L215">
        <v>8</v>
      </c>
      <c r="M215">
        <v>0</v>
      </c>
      <c r="N215">
        <v>11</v>
      </c>
      <c r="O215">
        <v>8</v>
      </c>
      <c r="P215">
        <v>0</v>
      </c>
      <c r="Q215">
        <v>0</v>
      </c>
      <c r="R215">
        <v>515</v>
      </c>
      <c r="S215">
        <v>463</v>
      </c>
      <c r="T215">
        <v>20</v>
      </c>
      <c r="U215">
        <v>13</v>
      </c>
      <c r="V215">
        <v>0</v>
      </c>
      <c r="W215">
        <v>0</v>
      </c>
      <c r="X215">
        <v>0</v>
      </c>
      <c r="Y215">
        <v>0</v>
      </c>
      <c r="Z215">
        <v>0</v>
      </c>
      <c r="AA215">
        <v>0</v>
      </c>
      <c r="AB215">
        <v>1479</v>
      </c>
      <c r="AC215">
        <v>1110</v>
      </c>
      <c r="AD215">
        <v>20</v>
      </c>
      <c r="AE215">
        <v>154</v>
      </c>
      <c r="AF215">
        <v>25</v>
      </c>
      <c r="AG215">
        <v>331</v>
      </c>
      <c r="AH215">
        <v>220</v>
      </c>
      <c r="AI215">
        <v>2</v>
      </c>
      <c r="AJ215">
        <v>31</v>
      </c>
      <c r="AK215">
        <v>1</v>
      </c>
      <c r="AL215">
        <v>23</v>
      </c>
      <c r="AM215">
        <v>20</v>
      </c>
      <c r="AN215">
        <v>1</v>
      </c>
      <c r="AO215">
        <v>0</v>
      </c>
      <c r="AP215">
        <v>0</v>
      </c>
      <c r="AQ215">
        <v>0</v>
      </c>
      <c r="AR215">
        <v>0</v>
      </c>
      <c r="AS215">
        <v>0</v>
      </c>
      <c r="AT215">
        <v>0</v>
      </c>
      <c r="AU215">
        <v>0</v>
      </c>
      <c r="AV215">
        <v>0</v>
      </c>
      <c r="AW215">
        <v>0</v>
      </c>
      <c r="AX215">
        <v>0</v>
      </c>
      <c r="AY215">
        <v>0</v>
      </c>
      <c r="AZ215">
        <v>0</v>
      </c>
      <c r="BA215">
        <v>0</v>
      </c>
      <c r="BB215">
        <v>0</v>
      </c>
      <c r="BC215">
        <v>0</v>
      </c>
      <c r="BD215">
        <v>0</v>
      </c>
      <c r="BE215">
        <v>0</v>
      </c>
      <c r="BF215">
        <v>0</v>
      </c>
      <c r="BG215" s="20">
        <v>4</v>
      </c>
      <c r="BH215" s="20">
        <v>2</v>
      </c>
      <c r="BI215" s="20">
        <v>96</v>
      </c>
      <c r="BJ215" s="20">
        <v>11</v>
      </c>
      <c r="BK215" s="20">
        <v>477</v>
      </c>
      <c r="BL215" s="20">
        <v>0</v>
      </c>
      <c r="BM215" s="20">
        <v>1258</v>
      </c>
      <c r="BN215" s="20">
        <v>287</v>
      </c>
      <c r="BO215" s="20">
        <v>22</v>
      </c>
      <c r="BP215" s="20">
        <v>5932</v>
      </c>
      <c r="BQ215" s="20">
        <v>3657</v>
      </c>
      <c r="BR215" s="20">
        <v>0</v>
      </c>
      <c r="BS215" s="20">
        <v>59</v>
      </c>
      <c r="BT215" s="20">
        <v>964</v>
      </c>
      <c r="BU215" s="20">
        <v>144</v>
      </c>
      <c r="BV215" s="20">
        <v>4624</v>
      </c>
      <c r="BW215" s="20">
        <v>10</v>
      </c>
      <c r="BX215" s="20">
        <v>0</v>
      </c>
      <c r="BY215" s="20">
        <v>0</v>
      </c>
    </row>
    <row r="216" spans="1:77" x14ac:dyDescent="0.25">
      <c r="A216" s="20" t="s">
        <v>472</v>
      </c>
      <c r="B216" s="20" t="s">
        <v>473</v>
      </c>
      <c r="C216" s="20" t="s">
        <v>491</v>
      </c>
      <c r="D216" s="1">
        <v>44641</v>
      </c>
      <c r="E216">
        <v>153</v>
      </c>
      <c r="F216">
        <v>4</v>
      </c>
      <c r="G216">
        <v>3</v>
      </c>
      <c r="H216">
        <v>0</v>
      </c>
      <c r="I216">
        <v>0</v>
      </c>
      <c r="J216">
        <v>125</v>
      </c>
      <c r="K216">
        <v>4</v>
      </c>
      <c r="L216">
        <v>5</v>
      </c>
      <c r="M216">
        <v>1</v>
      </c>
      <c r="N216">
        <v>17</v>
      </c>
      <c r="O216">
        <v>12</v>
      </c>
      <c r="P216">
        <v>0</v>
      </c>
      <c r="Q216">
        <v>0</v>
      </c>
      <c r="R216">
        <v>727</v>
      </c>
      <c r="S216">
        <v>656</v>
      </c>
      <c r="T216">
        <v>17</v>
      </c>
      <c r="U216">
        <v>13</v>
      </c>
      <c r="V216">
        <v>5</v>
      </c>
      <c r="W216">
        <v>0</v>
      </c>
      <c r="X216">
        <v>0</v>
      </c>
      <c r="Y216">
        <v>0</v>
      </c>
      <c r="Z216">
        <v>0</v>
      </c>
      <c r="AA216">
        <v>0</v>
      </c>
      <c r="AB216">
        <v>1717</v>
      </c>
      <c r="AC216">
        <v>1235</v>
      </c>
      <c r="AD216">
        <v>35</v>
      </c>
      <c r="AE216">
        <v>67</v>
      </c>
      <c r="AF216">
        <v>145</v>
      </c>
      <c r="AG216">
        <v>308</v>
      </c>
      <c r="AH216">
        <v>199</v>
      </c>
      <c r="AI216">
        <v>10</v>
      </c>
      <c r="AJ216">
        <v>25</v>
      </c>
      <c r="AK216">
        <v>4</v>
      </c>
      <c r="AL216">
        <v>56</v>
      </c>
      <c r="AM216">
        <v>42</v>
      </c>
      <c r="AN216">
        <v>0</v>
      </c>
      <c r="AO216">
        <v>1</v>
      </c>
      <c r="AP216">
        <v>1</v>
      </c>
      <c r="AQ216">
        <v>0</v>
      </c>
      <c r="AR216">
        <v>0</v>
      </c>
      <c r="AS216">
        <v>0</v>
      </c>
      <c r="AT216">
        <v>0</v>
      </c>
      <c r="AU216">
        <v>0</v>
      </c>
      <c r="AV216">
        <v>0</v>
      </c>
      <c r="AW216">
        <v>0</v>
      </c>
      <c r="AX216">
        <v>0</v>
      </c>
      <c r="AY216">
        <v>0</v>
      </c>
      <c r="AZ216">
        <v>0</v>
      </c>
      <c r="BA216">
        <v>0</v>
      </c>
      <c r="BB216">
        <v>0</v>
      </c>
      <c r="BC216">
        <v>0</v>
      </c>
      <c r="BD216">
        <v>0</v>
      </c>
      <c r="BE216">
        <v>0</v>
      </c>
      <c r="BF216">
        <v>0</v>
      </c>
      <c r="BG216" s="20">
        <v>4</v>
      </c>
      <c r="BH216" s="20">
        <v>0</v>
      </c>
      <c r="BI216" s="20">
        <v>139</v>
      </c>
      <c r="BJ216" s="20">
        <v>16</v>
      </c>
      <c r="BK216" s="20">
        <v>685</v>
      </c>
      <c r="BL216" s="20">
        <v>0</v>
      </c>
      <c r="BM216" s="20">
        <v>1437</v>
      </c>
      <c r="BN216" s="20">
        <v>260</v>
      </c>
      <c r="BO216" s="20">
        <v>53</v>
      </c>
      <c r="BP216" s="20">
        <v>6256</v>
      </c>
      <c r="BQ216" s="20">
        <v>3478</v>
      </c>
      <c r="BR216" s="20">
        <v>0</v>
      </c>
      <c r="BS216" s="20">
        <v>89</v>
      </c>
      <c r="BT216" s="20">
        <v>737</v>
      </c>
      <c r="BU216" s="20">
        <v>590</v>
      </c>
      <c r="BV216" s="20">
        <v>4643</v>
      </c>
      <c r="BW216" s="20">
        <v>15</v>
      </c>
      <c r="BX216" s="20">
        <v>0</v>
      </c>
      <c r="BY216" s="20">
        <v>0</v>
      </c>
    </row>
    <row r="217" spans="1:77" x14ac:dyDescent="0.25">
      <c r="A217" s="20" t="s">
        <v>472</v>
      </c>
      <c r="B217" s="20" t="s">
        <v>477</v>
      </c>
      <c r="C217" s="20" t="s">
        <v>492</v>
      </c>
      <c r="D217" s="1">
        <v>44641</v>
      </c>
      <c r="E217">
        <v>81</v>
      </c>
      <c r="F217">
        <v>0</v>
      </c>
      <c r="G217">
        <v>0</v>
      </c>
      <c r="H217">
        <v>5</v>
      </c>
      <c r="I217">
        <v>3</v>
      </c>
      <c r="J217">
        <v>60</v>
      </c>
      <c r="K217">
        <v>1</v>
      </c>
      <c r="L217">
        <v>3</v>
      </c>
      <c r="M217">
        <v>1</v>
      </c>
      <c r="N217">
        <v>66</v>
      </c>
      <c r="O217">
        <v>43</v>
      </c>
      <c r="P217">
        <v>3</v>
      </c>
      <c r="Q217">
        <v>3</v>
      </c>
      <c r="R217">
        <v>423</v>
      </c>
      <c r="S217">
        <v>337</v>
      </c>
      <c r="T217">
        <v>17</v>
      </c>
      <c r="U217">
        <v>20</v>
      </c>
      <c r="V217">
        <v>5</v>
      </c>
      <c r="W217">
        <v>756</v>
      </c>
      <c r="X217">
        <v>456</v>
      </c>
      <c r="Y217">
        <v>9</v>
      </c>
      <c r="Z217">
        <v>59</v>
      </c>
      <c r="AA217">
        <v>33</v>
      </c>
      <c r="AB217">
        <v>543</v>
      </c>
      <c r="AC217">
        <v>342</v>
      </c>
      <c r="AD217">
        <v>1</v>
      </c>
      <c r="AE217">
        <v>23</v>
      </c>
      <c r="AF217">
        <v>66</v>
      </c>
      <c r="AG217">
        <v>99</v>
      </c>
      <c r="AH217">
        <v>38</v>
      </c>
      <c r="AI217">
        <v>0</v>
      </c>
      <c r="AJ217">
        <v>2</v>
      </c>
      <c r="AK217">
        <v>15</v>
      </c>
      <c r="AL217">
        <v>46</v>
      </c>
      <c r="AM217">
        <v>31</v>
      </c>
      <c r="AN217">
        <v>0</v>
      </c>
      <c r="AO217">
        <v>0</v>
      </c>
      <c r="AP217">
        <v>2</v>
      </c>
      <c r="AQ217">
        <v>0</v>
      </c>
      <c r="AR217">
        <v>0</v>
      </c>
      <c r="AS217">
        <v>0</v>
      </c>
      <c r="AT217">
        <v>0</v>
      </c>
      <c r="AU217">
        <v>0</v>
      </c>
      <c r="AV217">
        <v>0</v>
      </c>
      <c r="AW217">
        <v>0</v>
      </c>
      <c r="AX217">
        <v>0</v>
      </c>
      <c r="AY217">
        <v>0</v>
      </c>
      <c r="AZ217">
        <v>0</v>
      </c>
      <c r="BA217">
        <v>0</v>
      </c>
      <c r="BB217">
        <v>0</v>
      </c>
      <c r="BC217">
        <v>0</v>
      </c>
      <c r="BD217">
        <v>0</v>
      </c>
      <c r="BE217">
        <v>0</v>
      </c>
      <c r="BF217">
        <v>0</v>
      </c>
      <c r="BG217" s="20">
        <v>0</v>
      </c>
      <c r="BH217" s="20">
        <v>5</v>
      </c>
      <c r="BI217" s="20">
        <v>75</v>
      </c>
      <c r="BJ217" s="20">
        <v>57</v>
      </c>
      <c r="BK217" s="20">
        <v>371</v>
      </c>
      <c r="BL217" s="20">
        <v>630</v>
      </c>
      <c r="BM217" s="20">
        <v>442</v>
      </c>
      <c r="BN217" s="20">
        <v>77</v>
      </c>
      <c r="BO217" s="20">
        <v>42</v>
      </c>
      <c r="BP217" s="20">
        <v>2748</v>
      </c>
      <c r="BQ217" s="20">
        <v>1126</v>
      </c>
      <c r="BR217" s="20">
        <v>0</v>
      </c>
      <c r="BS217" s="20">
        <v>9</v>
      </c>
      <c r="BT217" s="20">
        <v>57</v>
      </c>
      <c r="BU217" s="20">
        <v>667</v>
      </c>
      <c r="BV217" s="20">
        <v>1926</v>
      </c>
      <c r="BW217" s="20">
        <v>0</v>
      </c>
      <c r="BX217" s="20">
        <v>0</v>
      </c>
      <c r="BY217" s="20">
        <v>4</v>
      </c>
    </row>
    <row r="218" spans="1:77" x14ac:dyDescent="0.25">
      <c r="A218" s="20" t="s">
        <v>472</v>
      </c>
      <c r="B218" s="20" t="s">
        <v>473</v>
      </c>
      <c r="C218" s="20" t="s">
        <v>641</v>
      </c>
      <c r="D218" s="1">
        <v>44641</v>
      </c>
      <c r="E218">
        <v>152</v>
      </c>
      <c r="F218">
        <v>2</v>
      </c>
      <c r="G218">
        <v>1</v>
      </c>
      <c r="H218">
        <v>4</v>
      </c>
      <c r="I218">
        <v>3</v>
      </c>
      <c r="J218">
        <v>129</v>
      </c>
      <c r="K218">
        <v>2</v>
      </c>
      <c r="L218">
        <v>1</v>
      </c>
      <c r="M218">
        <v>3</v>
      </c>
      <c r="N218">
        <v>83</v>
      </c>
      <c r="O218">
        <v>70</v>
      </c>
      <c r="P218">
        <v>1</v>
      </c>
      <c r="Q218">
        <v>0</v>
      </c>
      <c r="R218">
        <v>1023</v>
      </c>
      <c r="S218">
        <v>951</v>
      </c>
      <c r="T218">
        <v>31</v>
      </c>
      <c r="U218">
        <v>6</v>
      </c>
      <c r="V218">
        <v>2</v>
      </c>
      <c r="W218">
        <v>1026</v>
      </c>
      <c r="X218">
        <v>759</v>
      </c>
      <c r="Y218">
        <v>46</v>
      </c>
      <c r="Z218">
        <v>49</v>
      </c>
      <c r="AA218">
        <v>17</v>
      </c>
      <c r="AB218">
        <v>1508</v>
      </c>
      <c r="AC218">
        <v>1173</v>
      </c>
      <c r="AD218">
        <v>49</v>
      </c>
      <c r="AE218">
        <v>61</v>
      </c>
      <c r="AF218">
        <v>78</v>
      </c>
      <c r="AG218">
        <v>230</v>
      </c>
      <c r="AH218">
        <v>152</v>
      </c>
      <c r="AI218">
        <v>4</v>
      </c>
      <c r="AJ218">
        <v>20</v>
      </c>
      <c r="AK218">
        <v>2</v>
      </c>
      <c r="AL218">
        <v>76</v>
      </c>
      <c r="AM218">
        <v>63</v>
      </c>
      <c r="AN218">
        <v>4</v>
      </c>
      <c r="AO218">
        <v>0</v>
      </c>
      <c r="AP218">
        <v>1</v>
      </c>
      <c r="AQ218">
        <v>0</v>
      </c>
      <c r="AR218">
        <v>0</v>
      </c>
      <c r="AS218">
        <v>0</v>
      </c>
      <c r="AT218">
        <v>0</v>
      </c>
      <c r="AU218">
        <v>0</v>
      </c>
      <c r="AV218">
        <v>0</v>
      </c>
      <c r="AW218">
        <v>0</v>
      </c>
      <c r="AX218">
        <v>1</v>
      </c>
      <c r="AY218">
        <v>0</v>
      </c>
      <c r="AZ218">
        <v>0</v>
      </c>
      <c r="BA218">
        <v>0</v>
      </c>
      <c r="BB218">
        <v>0</v>
      </c>
      <c r="BC218">
        <v>0</v>
      </c>
      <c r="BD218">
        <v>0</v>
      </c>
      <c r="BE218">
        <v>0</v>
      </c>
      <c r="BF218">
        <v>0</v>
      </c>
      <c r="BG218" s="20">
        <v>2</v>
      </c>
      <c r="BH218" s="20">
        <v>3</v>
      </c>
      <c r="BI218" s="20">
        <v>142</v>
      </c>
      <c r="BJ218" s="20">
        <v>81</v>
      </c>
      <c r="BK218" s="20">
        <v>982</v>
      </c>
      <c r="BL218" s="20">
        <v>896</v>
      </c>
      <c r="BM218" s="20">
        <v>1310</v>
      </c>
      <c r="BN218" s="20">
        <v>195</v>
      </c>
      <c r="BO218" s="20">
        <v>71</v>
      </c>
      <c r="BP218" s="20">
        <v>5666</v>
      </c>
      <c r="BQ218" s="20">
        <v>3571</v>
      </c>
      <c r="BR218" s="20">
        <v>0</v>
      </c>
      <c r="BS218" s="20">
        <v>103</v>
      </c>
      <c r="BT218" s="20">
        <v>671</v>
      </c>
      <c r="BU218" s="20">
        <v>328</v>
      </c>
      <c r="BV218" s="20">
        <v>4450</v>
      </c>
      <c r="BW218" s="20">
        <v>0</v>
      </c>
      <c r="BX218" s="20">
        <v>0</v>
      </c>
      <c r="BY218" s="20">
        <v>21</v>
      </c>
    </row>
    <row r="219" spans="1:77" x14ac:dyDescent="0.25">
      <c r="A219" s="20" t="s">
        <v>472</v>
      </c>
      <c r="B219" s="20" t="s">
        <v>474</v>
      </c>
      <c r="C219" s="20" t="s">
        <v>724</v>
      </c>
      <c r="D219" s="1">
        <v>44641</v>
      </c>
      <c r="E219">
        <v>104</v>
      </c>
      <c r="F219">
        <v>2</v>
      </c>
      <c r="G219">
        <v>2</v>
      </c>
      <c r="H219">
        <v>0</v>
      </c>
      <c r="I219">
        <v>0</v>
      </c>
      <c r="J219">
        <v>78</v>
      </c>
      <c r="K219">
        <v>0</v>
      </c>
      <c r="L219">
        <v>7</v>
      </c>
      <c r="M219">
        <v>1</v>
      </c>
      <c r="N219">
        <v>3</v>
      </c>
      <c r="O219">
        <v>3</v>
      </c>
      <c r="P219">
        <v>0</v>
      </c>
      <c r="Q219">
        <v>0</v>
      </c>
      <c r="R219">
        <v>807</v>
      </c>
      <c r="S219">
        <v>650</v>
      </c>
      <c r="T219">
        <v>24</v>
      </c>
      <c r="U219">
        <v>24</v>
      </c>
      <c r="V219">
        <v>46</v>
      </c>
      <c r="W219">
        <v>0</v>
      </c>
      <c r="X219">
        <v>0</v>
      </c>
      <c r="Y219">
        <v>0</v>
      </c>
      <c r="Z219">
        <v>0</v>
      </c>
      <c r="AA219">
        <v>0</v>
      </c>
      <c r="AB219">
        <v>1772</v>
      </c>
      <c r="AC219">
        <v>1204</v>
      </c>
      <c r="AD219">
        <v>13</v>
      </c>
      <c r="AE219">
        <v>132</v>
      </c>
      <c r="AF219">
        <v>102</v>
      </c>
      <c r="AG219">
        <v>210</v>
      </c>
      <c r="AH219">
        <v>103</v>
      </c>
      <c r="AI219">
        <v>1</v>
      </c>
      <c r="AJ219">
        <v>20</v>
      </c>
      <c r="AK219">
        <v>10</v>
      </c>
      <c r="AL219">
        <v>34</v>
      </c>
      <c r="AM219">
        <v>32</v>
      </c>
      <c r="AN219">
        <v>0</v>
      </c>
      <c r="AO219">
        <v>0</v>
      </c>
      <c r="AP219">
        <v>0</v>
      </c>
      <c r="AQ219">
        <v>0</v>
      </c>
      <c r="AR219">
        <v>0</v>
      </c>
      <c r="AS219">
        <v>0</v>
      </c>
      <c r="AT219">
        <v>0</v>
      </c>
      <c r="AU219">
        <v>0</v>
      </c>
      <c r="AV219">
        <v>0</v>
      </c>
      <c r="AW219">
        <v>0</v>
      </c>
      <c r="AX219">
        <v>0</v>
      </c>
      <c r="AY219">
        <v>0</v>
      </c>
      <c r="AZ219">
        <v>0</v>
      </c>
      <c r="BA219">
        <v>0</v>
      </c>
      <c r="BB219">
        <v>0</v>
      </c>
      <c r="BC219">
        <v>0</v>
      </c>
      <c r="BD219">
        <v>0</v>
      </c>
      <c r="BE219">
        <v>0</v>
      </c>
      <c r="BF219">
        <v>0</v>
      </c>
      <c r="BG219" s="20">
        <v>2</v>
      </c>
      <c r="BH219" s="20">
        <v>0</v>
      </c>
      <c r="BI219" s="20">
        <v>93</v>
      </c>
      <c r="BJ219" s="20">
        <v>3</v>
      </c>
      <c r="BK219" s="20">
        <v>706</v>
      </c>
      <c r="BL219" s="20">
        <v>0</v>
      </c>
      <c r="BM219" s="20">
        <v>1495</v>
      </c>
      <c r="BN219" s="20">
        <v>171</v>
      </c>
      <c r="BO219" s="20">
        <v>33</v>
      </c>
      <c r="BP219" s="20">
        <v>5981</v>
      </c>
      <c r="BQ219" s="20">
        <v>2914</v>
      </c>
      <c r="BR219" s="20">
        <v>0</v>
      </c>
      <c r="BS219" s="20">
        <v>43</v>
      </c>
      <c r="BT219" s="20">
        <v>812</v>
      </c>
      <c r="BU219" s="20">
        <v>696</v>
      </c>
      <c r="BV219" s="20">
        <v>4237</v>
      </c>
      <c r="BW219" s="20">
        <v>14</v>
      </c>
      <c r="BX219" s="20">
        <v>0</v>
      </c>
      <c r="BY219" s="20">
        <v>0</v>
      </c>
    </row>
    <row r="220" spans="1:77" x14ac:dyDescent="0.25">
      <c r="A220" s="20" t="s">
        <v>472</v>
      </c>
      <c r="B220" s="20" t="s">
        <v>487</v>
      </c>
      <c r="C220" s="20" t="s">
        <v>493</v>
      </c>
      <c r="D220" s="1">
        <v>44641</v>
      </c>
      <c r="E220">
        <v>170</v>
      </c>
      <c r="F220">
        <v>1</v>
      </c>
      <c r="G220">
        <v>1</v>
      </c>
      <c r="H220">
        <v>3</v>
      </c>
      <c r="I220">
        <v>2</v>
      </c>
      <c r="J220">
        <v>99</v>
      </c>
      <c r="K220">
        <v>1</v>
      </c>
      <c r="L220">
        <v>13</v>
      </c>
      <c r="M220">
        <v>14</v>
      </c>
      <c r="N220">
        <v>121</v>
      </c>
      <c r="O220">
        <v>84</v>
      </c>
      <c r="P220">
        <v>9</v>
      </c>
      <c r="Q220">
        <v>6</v>
      </c>
      <c r="R220">
        <v>542</v>
      </c>
      <c r="S220">
        <v>401</v>
      </c>
      <c r="T220">
        <v>14</v>
      </c>
      <c r="U220">
        <v>28</v>
      </c>
      <c r="V220">
        <v>23</v>
      </c>
      <c r="W220">
        <v>2940</v>
      </c>
      <c r="X220">
        <v>1260</v>
      </c>
      <c r="Y220">
        <v>59</v>
      </c>
      <c r="Z220">
        <v>446</v>
      </c>
      <c r="AA220">
        <v>242</v>
      </c>
      <c r="AB220">
        <v>1695</v>
      </c>
      <c r="AC220">
        <v>689</v>
      </c>
      <c r="AD220">
        <v>15</v>
      </c>
      <c r="AE220">
        <v>370</v>
      </c>
      <c r="AF220">
        <v>127</v>
      </c>
      <c r="AG220">
        <v>359</v>
      </c>
      <c r="AH220">
        <v>128</v>
      </c>
      <c r="AI220">
        <v>3</v>
      </c>
      <c r="AJ220">
        <v>68</v>
      </c>
      <c r="AK220">
        <v>15</v>
      </c>
      <c r="AL220">
        <v>49</v>
      </c>
      <c r="AM220">
        <v>32</v>
      </c>
      <c r="AN220">
        <v>3</v>
      </c>
      <c r="AO220">
        <v>1</v>
      </c>
      <c r="AP220">
        <v>2</v>
      </c>
      <c r="AQ220">
        <v>0</v>
      </c>
      <c r="AR220">
        <v>0</v>
      </c>
      <c r="AS220">
        <v>0</v>
      </c>
      <c r="AT220">
        <v>0</v>
      </c>
      <c r="AU220">
        <v>0</v>
      </c>
      <c r="AV220">
        <v>0</v>
      </c>
      <c r="AW220">
        <v>0</v>
      </c>
      <c r="AX220">
        <v>0</v>
      </c>
      <c r="AY220">
        <v>0</v>
      </c>
      <c r="AZ220">
        <v>0</v>
      </c>
      <c r="BA220">
        <v>1</v>
      </c>
      <c r="BB220">
        <v>0</v>
      </c>
      <c r="BC220">
        <v>0</v>
      </c>
      <c r="BD220">
        <v>0</v>
      </c>
      <c r="BE220">
        <v>0</v>
      </c>
      <c r="BF220">
        <v>0</v>
      </c>
      <c r="BG220" s="20">
        <v>1</v>
      </c>
      <c r="BH220" s="20">
        <v>3</v>
      </c>
      <c r="BI220" s="20">
        <v>132</v>
      </c>
      <c r="BJ220" s="20">
        <v>100</v>
      </c>
      <c r="BK220" s="20">
        <v>459</v>
      </c>
      <c r="BL220" s="20">
        <v>2050</v>
      </c>
      <c r="BM220" s="20">
        <v>1094</v>
      </c>
      <c r="BN220" s="20">
        <v>248</v>
      </c>
      <c r="BO220" s="20">
        <v>42</v>
      </c>
      <c r="BP220" s="20">
        <v>14950</v>
      </c>
      <c r="BQ220" s="20">
        <v>3388</v>
      </c>
      <c r="BR220" s="20">
        <v>0</v>
      </c>
      <c r="BS220" s="20">
        <v>77</v>
      </c>
      <c r="BT220" s="20">
        <v>4218</v>
      </c>
      <c r="BU220" s="20">
        <v>2208</v>
      </c>
      <c r="BV220" s="20">
        <v>7429</v>
      </c>
      <c r="BW220" s="20">
        <v>0</v>
      </c>
      <c r="BX220" s="20">
        <v>0</v>
      </c>
      <c r="BY220" s="20">
        <v>3</v>
      </c>
    </row>
    <row r="221" spans="1:77" x14ac:dyDescent="0.25">
      <c r="A221" s="20" t="s">
        <v>472</v>
      </c>
      <c r="B221" s="20" t="s">
        <v>487</v>
      </c>
      <c r="C221" s="20" t="s">
        <v>493</v>
      </c>
      <c r="D221" s="1">
        <v>44641</v>
      </c>
      <c r="R221">
        <v>2</v>
      </c>
      <c r="X221">
        <v>1</v>
      </c>
      <c r="AA221">
        <v>3</v>
      </c>
      <c r="AB221">
        <v>2</v>
      </c>
      <c r="AF221">
        <v>1</v>
      </c>
      <c r="BG221" s="20"/>
      <c r="BH221" s="20"/>
      <c r="BI221" s="20"/>
      <c r="BJ221" s="20"/>
      <c r="BK221" s="20">
        <v>1</v>
      </c>
      <c r="BL221" s="20">
        <v>1</v>
      </c>
      <c r="BM221" s="20"/>
      <c r="BN221" s="20"/>
      <c r="BO221" s="20"/>
      <c r="BP221" s="20">
        <v>14</v>
      </c>
      <c r="BQ221" s="20"/>
      <c r="BR221" s="20"/>
      <c r="BS221" s="20"/>
      <c r="BT221" s="20"/>
      <c r="BU221" s="20"/>
      <c r="BV221" s="20">
        <v>5</v>
      </c>
      <c r="BW221" s="20"/>
      <c r="BX221" s="20"/>
      <c r="BY221" s="20"/>
    </row>
    <row r="222" spans="1:77" x14ac:dyDescent="0.25">
      <c r="A222" s="20" t="s">
        <v>472</v>
      </c>
      <c r="B222" s="20" t="s">
        <v>485</v>
      </c>
      <c r="C222" s="20" t="s">
        <v>642</v>
      </c>
      <c r="D222" s="1">
        <v>44641</v>
      </c>
      <c r="E222">
        <v>126</v>
      </c>
      <c r="F222">
        <v>1</v>
      </c>
      <c r="G222">
        <v>0</v>
      </c>
      <c r="H222">
        <v>0</v>
      </c>
      <c r="I222">
        <v>0</v>
      </c>
      <c r="J222">
        <v>93</v>
      </c>
      <c r="K222">
        <v>4</v>
      </c>
      <c r="L222">
        <v>11</v>
      </c>
      <c r="M222">
        <v>2</v>
      </c>
      <c r="N222">
        <v>10</v>
      </c>
      <c r="O222">
        <v>8</v>
      </c>
      <c r="P222">
        <v>0</v>
      </c>
      <c r="Q222">
        <v>0</v>
      </c>
      <c r="R222">
        <v>590</v>
      </c>
      <c r="S222">
        <v>508</v>
      </c>
      <c r="T222">
        <v>12</v>
      </c>
      <c r="U222">
        <v>6</v>
      </c>
      <c r="V222">
        <v>21</v>
      </c>
      <c r="W222">
        <v>966</v>
      </c>
      <c r="X222">
        <v>607</v>
      </c>
      <c r="Y222">
        <v>16</v>
      </c>
      <c r="Z222">
        <v>52</v>
      </c>
      <c r="AA222">
        <v>81</v>
      </c>
      <c r="AB222">
        <v>912</v>
      </c>
      <c r="AC222">
        <v>580</v>
      </c>
      <c r="AD222">
        <v>5</v>
      </c>
      <c r="AE222">
        <v>5</v>
      </c>
      <c r="AF222">
        <v>159</v>
      </c>
      <c r="AG222">
        <v>93</v>
      </c>
      <c r="AH222">
        <v>33</v>
      </c>
      <c r="AI222">
        <v>2</v>
      </c>
      <c r="AJ222">
        <v>14</v>
      </c>
      <c r="AK222">
        <v>9</v>
      </c>
      <c r="AL222">
        <v>60</v>
      </c>
      <c r="AM222">
        <v>44</v>
      </c>
      <c r="AN222">
        <v>3</v>
      </c>
      <c r="AO222">
        <v>1</v>
      </c>
      <c r="AP222">
        <v>0</v>
      </c>
      <c r="AQ222">
        <v>0</v>
      </c>
      <c r="AR222">
        <v>0</v>
      </c>
      <c r="AS222">
        <v>0</v>
      </c>
      <c r="AT222">
        <v>0</v>
      </c>
      <c r="AU222">
        <v>0</v>
      </c>
      <c r="AV222">
        <v>0</v>
      </c>
      <c r="AW222">
        <v>0</v>
      </c>
      <c r="AX222">
        <v>0</v>
      </c>
      <c r="AY222">
        <v>0</v>
      </c>
      <c r="AZ222">
        <v>0</v>
      </c>
      <c r="BA222">
        <v>0</v>
      </c>
      <c r="BB222">
        <v>0</v>
      </c>
      <c r="BC222">
        <v>0</v>
      </c>
      <c r="BD222">
        <v>0</v>
      </c>
      <c r="BE222">
        <v>0</v>
      </c>
      <c r="BF222">
        <v>0</v>
      </c>
      <c r="BG222" s="20">
        <v>0</v>
      </c>
      <c r="BH222" s="20">
        <v>0</v>
      </c>
      <c r="BI222" s="20">
        <v>107</v>
      </c>
      <c r="BJ222" s="20">
        <v>10</v>
      </c>
      <c r="BK222" s="20">
        <v>545</v>
      </c>
      <c r="BL222" s="20">
        <v>789</v>
      </c>
      <c r="BM222" s="20">
        <v>729</v>
      </c>
      <c r="BN222" s="20">
        <v>63</v>
      </c>
      <c r="BO222" s="20">
        <v>51</v>
      </c>
      <c r="BP222" s="20">
        <v>3611</v>
      </c>
      <c r="BQ222" s="20">
        <v>1506</v>
      </c>
      <c r="BR222" s="20">
        <v>0</v>
      </c>
      <c r="BS222" s="20">
        <v>47</v>
      </c>
      <c r="BT222" s="20">
        <v>390</v>
      </c>
      <c r="BU222" s="20">
        <v>697</v>
      </c>
      <c r="BV222" s="20">
        <v>2348</v>
      </c>
      <c r="BW222" s="20">
        <v>0</v>
      </c>
      <c r="BX222" s="20">
        <v>0</v>
      </c>
      <c r="BY222" s="20">
        <v>13</v>
      </c>
    </row>
    <row r="223" spans="1:77" x14ac:dyDescent="0.25">
      <c r="A223" s="20" t="s">
        <v>472</v>
      </c>
      <c r="B223" s="20" t="s">
        <v>473</v>
      </c>
      <c r="C223" s="20" t="s">
        <v>725</v>
      </c>
      <c r="D223" s="1">
        <v>44641</v>
      </c>
      <c r="E223">
        <v>154</v>
      </c>
      <c r="F223">
        <v>4</v>
      </c>
      <c r="G223">
        <v>4</v>
      </c>
      <c r="H223">
        <v>3</v>
      </c>
      <c r="I223">
        <v>1</v>
      </c>
      <c r="J223">
        <v>132</v>
      </c>
      <c r="K223">
        <v>6</v>
      </c>
      <c r="L223">
        <v>3</v>
      </c>
      <c r="M223">
        <v>1</v>
      </c>
      <c r="N223">
        <v>21</v>
      </c>
      <c r="O223">
        <v>9</v>
      </c>
      <c r="P223">
        <v>0</v>
      </c>
      <c r="Q223">
        <v>2</v>
      </c>
      <c r="R223">
        <v>970</v>
      </c>
      <c r="S223">
        <v>869</v>
      </c>
      <c r="T223">
        <v>37</v>
      </c>
      <c r="U223">
        <v>14</v>
      </c>
      <c r="V223">
        <v>11</v>
      </c>
      <c r="W223">
        <v>0</v>
      </c>
      <c r="X223">
        <v>0</v>
      </c>
      <c r="Y223">
        <v>0</v>
      </c>
      <c r="Z223">
        <v>0</v>
      </c>
      <c r="AA223">
        <v>0</v>
      </c>
      <c r="AB223">
        <v>2048</v>
      </c>
      <c r="AC223">
        <v>1625</v>
      </c>
      <c r="AD223">
        <v>28</v>
      </c>
      <c r="AE223">
        <v>35</v>
      </c>
      <c r="AF223">
        <v>171</v>
      </c>
      <c r="AG223">
        <v>309</v>
      </c>
      <c r="AH223">
        <v>215</v>
      </c>
      <c r="AI223">
        <v>8</v>
      </c>
      <c r="AJ223">
        <v>24</v>
      </c>
      <c r="AK223">
        <v>10</v>
      </c>
      <c r="AL223">
        <v>58</v>
      </c>
      <c r="AM223">
        <v>55</v>
      </c>
      <c r="AN223">
        <v>1</v>
      </c>
      <c r="AO223">
        <v>0</v>
      </c>
      <c r="AP223">
        <v>2</v>
      </c>
      <c r="AQ223">
        <v>0</v>
      </c>
      <c r="AR223">
        <v>0</v>
      </c>
      <c r="AS223">
        <v>0</v>
      </c>
      <c r="AT223">
        <v>0</v>
      </c>
      <c r="AU223">
        <v>0</v>
      </c>
      <c r="AV223">
        <v>0</v>
      </c>
      <c r="AW223">
        <v>0</v>
      </c>
      <c r="AX223">
        <v>0</v>
      </c>
      <c r="AY223">
        <v>0</v>
      </c>
      <c r="AZ223">
        <v>0</v>
      </c>
      <c r="BA223">
        <v>0</v>
      </c>
      <c r="BB223">
        <v>0</v>
      </c>
      <c r="BC223">
        <v>0</v>
      </c>
      <c r="BD223">
        <v>0</v>
      </c>
      <c r="BE223">
        <v>0</v>
      </c>
      <c r="BF223">
        <v>0</v>
      </c>
      <c r="BG223" s="20">
        <v>4</v>
      </c>
      <c r="BH223" s="20">
        <v>3</v>
      </c>
      <c r="BI223" s="20">
        <v>143</v>
      </c>
      <c r="BJ223" s="20">
        <v>19</v>
      </c>
      <c r="BK223" s="20">
        <v>901</v>
      </c>
      <c r="BL223" s="20">
        <v>0</v>
      </c>
      <c r="BM223" s="20">
        <v>1787</v>
      </c>
      <c r="BN223" s="20">
        <v>263</v>
      </c>
      <c r="BO223" s="20">
        <v>55</v>
      </c>
      <c r="BP223" s="20">
        <v>7362</v>
      </c>
      <c r="BQ223" s="20">
        <v>4895</v>
      </c>
      <c r="BR223" s="20">
        <v>0</v>
      </c>
      <c r="BS223" s="20">
        <v>110</v>
      </c>
      <c r="BT223" s="20">
        <v>594</v>
      </c>
      <c r="BU223" s="20">
        <v>573</v>
      </c>
      <c r="BV223" s="20">
        <v>5953</v>
      </c>
      <c r="BW223" s="20">
        <v>37</v>
      </c>
      <c r="BX223" s="20">
        <v>0</v>
      </c>
      <c r="BY223" s="20">
        <v>1</v>
      </c>
    </row>
    <row r="224" spans="1:77" x14ac:dyDescent="0.25">
      <c r="A224" s="20" t="s">
        <v>472</v>
      </c>
      <c r="B224" s="20" t="s">
        <v>477</v>
      </c>
      <c r="C224" s="20" t="s">
        <v>754</v>
      </c>
      <c r="D224" s="1">
        <v>44641</v>
      </c>
      <c r="E224">
        <v>62</v>
      </c>
      <c r="H224">
        <v>1</v>
      </c>
      <c r="I224">
        <v>1</v>
      </c>
      <c r="J224">
        <v>39</v>
      </c>
      <c r="L224">
        <v>5</v>
      </c>
      <c r="M224">
        <v>3</v>
      </c>
      <c r="N224">
        <v>11</v>
      </c>
      <c r="Q224">
        <v>1</v>
      </c>
      <c r="R224">
        <v>320</v>
      </c>
      <c r="S224">
        <v>259</v>
      </c>
      <c r="V224">
        <v>40</v>
      </c>
      <c r="X224">
        <v>651</v>
      </c>
      <c r="Y224">
        <v>7</v>
      </c>
      <c r="Z224">
        <v>98</v>
      </c>
      <c r="AA224">
        <v>56</v>
      </c>
      <c r="AB224">
        <v>801</v>
      </c>
      <c r="AC224">
        <v>412</v>
      </c>
      <c r="AF224">
        <v>227</v>
      </c>
      <c r="AH224">
        <v>48</v>
      </c>
      <c r="AJ224">
        <v>7</v>
      </c>
      <c r="AP224">
        <v>1</v>
      </c>
      <c r="BG224" s="20"/>
      <c r="BH224" s="20">
        <v>1</v>
      </c>
      <c r="BI224" s="20">
        <v>52</v>
      </c>
      <c r="BJ224" s="20"/>
      <c r="BK224" s="20">
        <v>278</v>
      </c>
      <c r="BL224" s="20">
        <v>882</v>
      </c>
      <c r="BM224" s="20"/>
      <c r="BN224" s="20"/>
      <c r="BO224" s="20">
        <v>25</v>
      </c>
      <c r="BP224" s="20">
        <v>4843</v>
      </c>
      <c r="BQ224" s="20">
        <v>1468</v>
      </c>
      <c r="BR224" s="20"/>
      <c r="BS224" s="20">
        <v>1</v>
      </c>
      <c r="BT224" s="20">
        <v>330</v>
      </c>
      <c r="BU224" s="20"/>
      <c r="BV224" s="20">
        <v>2524</v>
      </c>
      <c r="BW224" s="20"/>
      <c r="BX224" s="20"/>
      <c r="BY224" s="20">
        <v>3</v>
      </c>
    </row>
    <row r="225" spans="1:77" x14ac:dyDescent="0.25">
      <c r="A225" s="20" t="s">
        <v>643</v>
      </c>
      <c r="B225" s="20" t="s">
        <v>644</v>
      </c>
      <c r="C225" s="20" t="s">
        <v>645</v>
      </c>
      <c r="D225" s="1">
        <v>44641</v>
      </c>
      <c r="E225">
        <v>98</v>
      </c>
      <c r="F225">
        <v>3</v>
      </c>
      <c r="G225">
        <v>3</v>
      </c>
      <c r="H225">
        <v>0</v>
      </c>
      <c r="I225">
        <v>0</v>
      </c>
      <c r="J225">
        <v>55</v>
      </c>
      <c r="K225">
        <v>7</v>
      </c>
      <c r="L225">
        <v>7</v>
      </c>
      <c r="M225">
        <v>2</v>
      </c>
      <c r="N225">
        <v>0</v>
      </c>
      <c r="O225">
        <v>0</v>
      </c>
      <c r="P225">
        <v>0</v>
      </c>
      <c r="Q225">
        <v>0</v>
      </c>
      <c r="R225">
        <v>119</v>
      </c>
      <c r="S225">
        <v>79</v>
      </c>
      <c r="T225">
        <v>7</v>
      </c>
      <c r="U225">
        <v>0</v>
      </c>
      <c r="V225">
        <v>8</v>
      </c>
      <c r="W225">
        <v>0</v>
      </c>
      <c r="X225">
        <v>0</v>
      </c>
      <c r="Y225">
        <v>0</v>
      </c>
      <c r="Z225">
        <v>0</v>
      </c>
      <c r="AA225">
        <v>0</v>
      </c>
      <c r="AB225">
        <v>1060</v>
      </c>
      <c r="AC225">
        <v>672</v>
      </c>
      <c r="AD225">
        <v>47</v>
      </c>
      <c r="AE225">
        <v>90</v>
      </c>
      <c r="AF225">
        <v>38</v>
      </c>
      <c r="AG225">
        <v>515</v>
      </c>
      <c r="AH225">
        <v>241</v>
      </c>
      <c r="AI225">
        <v>23</v>
      </c>
      <c r="AJ225">
        <v>60</v>
      </c>
      <c r="AK225">
        <v>18</v>
      </c>
      <c r="AL225">
        <v>39</v>
      </c>
      <c r="AM225">
        <v>33</v>
      </c>
      <c r="AN225">
        <v>1</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3</v>
      </c>
      <c r="BH225" s="20">
        <v>0</v>
      </c>
      <c r="BI225" s="20">
        <v>81</v>
      </c>
      <c r="BJ225" s="20">
        <v>0</v>
      </c>
      <c r="BK225" s="20">
        <v>103</v>
      </c>
      <c r="BL225" s="20">
        <v>0</v>
      </c>
      <c r="BM225" s="20">
        <v>858</v>
      </c>
      <c r="BN225" s="20">
        <v>386</v>
      </c>
      <c r="BO225" s="20">
        <v>37</v>
      </c>
      <c r="BP225" s="20">
        <v>9236</v>
      </c>
      <c r="BQ225" s="20">
        <v>3864</v>
      </c>
      <c r="BR225" s="20">
        <v>0</v>
      </c>
      <c r="BS225" s="20">
        <v>177</v>
      </c>
      <c r="BT225" s="20">
        <v>1872</v>
      </c>
      <c r="BU225" s="20">
        <v>473</v>
      </c>
      <c r="BV225" s="20">
        <v>6281</v>
      </c>
      <c r="BW225" s="20">
        <v>7</v>
      </c>
      <c r="BX225" s="20">
        <v>0</v>
      </c>
      <c r="BY225" s="20">
        <v>0</v>
      </c>
    </row>
    <row r="226" spans="1:77" x14ac:dyDescent="0.25">
      <c r="A226" s="20" t="s">
        <v>643</v>
      </c>
      <c r="B226" s="20" t="s">
        <v>646</v>
      </c>
      <c r="C226" s="20" t="s">
        <v>647</v>
      </c>
      <c r="D226" s="1">
        <v>44641</v>
      </c>
      <c r="E226">
        <v>104</v>
      </c>
      <c r="F226">
        <v>3</v>
      </c>
      <c r="G226">
        <v>3</v>
      </c>
      <c r="H226">
        <v>0</v>
      </c>
      <c r="I226">
        <v>0</v>
      </c>
      <c r="J226">
        <v>60</v>
      </c>
      <c r="K226">
        <v>7</v>
      </c>
      <c r="L226">
        <v>7</v>
      </c>
      <c r="M226">
        <v>4</v>
      </c>
      <c r="N226">
        <v>3</v>
      </c>
      <c r="O226">
        <v>2</v>
      </c>
      <c r="P226">
        <v>0</v>
      </c>
      <c r="Q226">
        <v>1</v>
      </c>
      <c r="R226">
        <v>316</v>
      </c>
      <c r="S226">
        <v>209</v>
      </c>
      <c r="T226">
        <v>25</v>
      </c>
      <c r="U226">
        <v>3</v>
      </c>
      <c r="V226">
        <v>8</v>
      </c>
      <c r="W226">
        <v>1517</v>
      </c>
      <c r="X226">
        <v>816</v>
      </c>
      <c r="Y226">
        <v>104</v>
      </c>
      <c r="Z226">
        <v>115</v>
      </c>
      <c r="AA226">
        <v>27</v>
      </c>
      <c r="AB226">
        <v>630</v>
      </c>
      <c r="AC226">
        <v>346</v>
      </c>
      <c r="AD226">
        <v>50</v>
      </c>
      <c r="AE226">
        <v>59</v>
      </c>
      <c r="AF226">
        <v>29</v>
      </c>
      <c r="AG226">
        <v>199</v>
      </c>
      <c r="AH226">
        <v>94</v>
      </c>
      <c r="AI226">
        <v>7</v>
      </c>
      <c r="AJ226">
        <v>22</v>
      </c>
      <c r="AK226">
        <v>3</v>
      </c>
      <c r="AL226">
        <v>62</v>
      </c>
      <c r="AM226">
        <v>33</v>
      </c>
      <c r="AN226">
        <v>5</v>
      </c>
      <c r="AO226">
        <v>0</v>
      </c>
      <c r="AP226">
        <v>1</v>
      </c>
      <c r="AQ226">
        <v>0</v>
      </c>
      <c r="AR226">
        <v>0</v>
      </c>
      <c r="AS226">
        <v>0</v>
      </c>
      <c r="AT226">
        <v>0</v>
      </c>
      <c r="AU226">
        <v>0</v>
      </c>
      <c r="AV226">
        <v>0</v>
      </c>
      <c r="AW226">
        <v>0</v>
      </c>
      <c r="AX226">
        <v>0</v>
      </c>
      <c r="AY226">
        <v>0</v>
      </c>
      <c r="AZ226">
        <v>0</v>
      </c>
      <c r="BA226">
        <v>0</v>
      </c>
      <c r="BB226">
        <v>0</v>
      </c>
      <c r="BC226">
        <v>0</v>
      </c>
      <c r="BD226">
        <v>0</v>
      </c>
      <c r="BE226">
        <v>0</v>
      </c>
      <c r="BF226">
        <v>0</v>
      </c>
      <c r="BG226" s="20">
        <v>3</v>
      </c>
      <c r="BH226" s="20">
        <v>0</v>
      </c>
      <c r="BI226" s="20">
        <v>84</v>
      </c>
      <c r="BJ226" s="20">
        <v>2</v>
      </c>
      <c r="BK226" s="20">
        <v>273</v>
      </c>
      <c r="BL226" s="20">
        <v>1213</v>
      </c>
      <c r="BM226" s="20">
        <v>475</v>
      </c>
      <c r="BN226" s="20">
        <v>156</v>
      </c>
      <c r="BO226" s="20">
        <v>52</v>
      </c>
      <c r="BP226" s="20">
        <v>5680</v>
      </c>
      <c r="BQ226" s="20">
        <v>1814</v>
      </c>
      <c r="BR226" s="20">
        <v>0</v>
      </c>
      <c r="BS226" s="20">
        <v>106</v>
      </c>
      <c r="BT226" s="20">
        <v>1756</v>
      </c>
      <c r="BU226" s="20">
        <v>315</v>
      </c>
      <c r="BV226" s="20">
        <v>3209</v>
      </c>
      <c r="BW226" s="20">
        <v>0</v>
      </c>
      <c r="BX226" s="20">
        <v>0</v>
      </c>
      <c r="BY226" s="20">
        <v>22</v>
      </c>
    </row>
    <row r="227" spans="1:77" x14ac:dyDescent="0.25">
      <c r="A227" s="20" t="s">
        <v>643</v>
      </c>
      <c r="B227" s="20" t="s">
        <v>648</v>
      </c>
      <c r="C227" s="20" t="s">
        <v>649</v>
      </c>
      <c r="D227" s="1">
        <v>44641</v>
      </c>
      <c r="E227">
        <v>233</v>
      </c>
      <c r="F227">
        <v>3</v>
      </c>
      <c r="G227">
        <v>3</v>
      </c>
      <c r="H227">
        <v>0</v>
      </c>
      <c r="I227">
        <v>0</v>
      </c>
      <c r="J227">
        <v>148</v>
      </c>
      <c r="K227">
        <v>23</v>
      </c>
      <c r="L227">
        <v>10</v>
      </c>
      <c r="M227">
        <v>3</v>
      </c>
      <c r="N227">
        <v>24</v>
      </c>
      <c r="O227">
        <v>15</v>
      </c>
      <c r="P227">
        <v>1</v>
      </c>
      <c r="Q227">
        <v>0</v>
      </c>
      <c r="R227">
        <v>440</v>
      </c>
      <c r="S227">
        <v>301</v>
      </c>
      <c r="T227">
        <v>55</v>
      </c>
      <c r="U227">
        <v>1</v>
      </c>
      <c r="V227">
        <v>9</v>
      </c>
      <c r="W227">
        <v>2716</v>
      </c>
      <c r="X227">
        <v>1498</v>
      </c>
      <c r="Y227">
        <v>300</v>
      </c>
      <c r="Z227">
        <v>149</v>
      </c>
      <c r="AA227">
        <v>47</v>
      </c>
      <c r="AB227">
        <v>1939</v>
      </c>
      <c r="AC227">
        <v>1064</v>
      </c>
      <c r="AD227">
        <v>273</v>
      </c>
      <c r="AE227">
        <v>149</v>
      </c>
      <c r="AF227">
        <v>82</v>
      </c>
      <c r="AG227">
        <v>462</v>
      </c>
      <c r="AH227">
        <v>244</v>
      </c>
      <c r="AI227">
        <v>21</v>
      </c>
      <c r="AJ227">
        <v>59</v>
      </c>
      <c r="AK227">
        <v>8</v>
      </c>
      <c r="AL227">
        <v>54</v>
      </c>
      <c r="AM227">
        <v>42</v>
      </c>
      <c r="AN227">
        <v>5</v>
      </c>
      <c r="AO227">
        <v>1</v>
      </c>
      <c r="AP227">
        <v>0</v>
      </c>
      <c r="AQ227">
        <v>0</v>
      </c>
      <c r="AR227">
        <v>0</v>
      </c>
      <c r="AS227">
        <v>0</v>
      </c>
      <c r="AT227">
        <v>0</v>
      </c>
      <c r="AU227">
        <v>0</v>
      </c>
      <c r="AV227">
        <v>0</v>
      </c>
      <c r="AW227">
        <v>0</v>
      </c>
      <c r="AX227">
        <v>0</v>
      </c>
      <c r="AY227">
        <v>0</v>
      </c>
      <c r="AZ227">
        <v>0</v>
      </c>
      <c r="BA227">
        <v>0</v>
      </c>
      <c r="BB227">
        <v>0</v>
      </c>
      <c r="BC227">
        <v>0</v>
      </c>
      <c r="BD227">
        <v>0</v>
      </c>
      <c r="BE227">
        <v>0</v>
      </c>
      <c r="BF227">
        <v>0</v>
      </c>
      <c r="BG227" s="20">
        <v>3</v>
      </c>
      <c r="BH227" s="20">
        <v>0</v>
      </c>
      <c r="BI227" s="20">
        <v>191</v>
      </c>
      <c r="BJ227" s="20">
        <v>22</v>
      </c>
      <c r="BK227" s="20">
        <v>354</v>
      </c>
      <c r="BL227" s="20">
        <v>2100</v>
      </c>
      <c r="BM227" s="20">
        <v>1362</v>
      </c>
      <c r="BN227" s="20">
        <v>359</v>
      </c>
      <c r="BO227" s="20">
        <v>47</v>
      </c>
      <c r="BP227" s="20">
        <v>19480</v>
      </c>
      <c r="BQ227" s="20">
        <v>7784</v>
      </c>
      <c r="BR227" s="20">
        <v>0</v>
      </c>
      <c r="BS227" s="20">
        <v>567</v>
      </c>
      <c r="BT227" s="20">
        <v>4935</v>
      </c>
      <c r="BU227" s="20">
        <v>1115</v>
      </c>
      <c r="BV227" s="20">
        <v>11936</v>
      </c>
      <c r="BW227" s="20">
        <v>0</v>
      </c>
      <c r="BX227" s="20">
        <v>0</v>
      </c>
      <c r="BY227" s="20">
        <v>16</v>
      </c>
    </row>
    <row r="228" spans="1:77" x14ac:dyDescent="0.25">
      <c r="A228" s="20" t="s">
        <v>643</v>
      </c>
      <c r="B228" s="20" t="s">
        <v>650</v>
      </c>
      <c r="C228" s="20" t="s">
        <v>651</v>
      </c>
      <c r="D228" s="1">
        <v>44641</v>
      </c>
      <c r="E228">
        <v>168</v>
      </c>
      <c r="F228">
        <v>3</v>
      </c>
      <c r="G228">
        <v>3</v>
      </c>
      <c r="H228">
        <v>0</v>
      </c>
      <c r="I228">
        <v>0</v>
      </c>
      <c r="J228">
        <v>115</v>
      </c>
      <c r="K228">
        <v>4</v>
      </c>
      <c r="L228">
        <v>10</v>
      </c>
      <c r="M228">
        <v>6</v>
      </c>
      <c r="N228">
        <v>36</v>
      </c>
      <c r="O228">
        <v>31</v>
      </c>
      <c r="P228">
        <v>0</v>
      </c>
      <c r="Q228">
        <v>0</v>
      </c>
      <c r="R228">
        <v>433</v>
      </c>
      <c r="S228">
        <v>336</v>
      </c>
      <c r="T228">
        <v>15</v>
      </c>
      <c r="U228">
        <v>12</v>
      </c>
      <c r="V228">
        <v>5</v>
      </c>
      <c r="W228">
        <v>1408</v>
      </c>
      <c r="X228">
        <v>746</v>
      </c>
      <c r="Y228">
        <v>39</v>
      </c>
      <c r="Z228">
        <v>176</v>
      </c>
      <c r="AA228">
        <v>31</v>
      </c>
      <c r="AB228">
        <v>844</v>
      </c>
      <c r="AC228">
        <v>534</v>
      </c>
      <c r="AD228">
        <v>11</v>
      </c>
      <c r="AE228">
        <v>79</v>
      </c>
      <c r="AF228">
        <v>42</v>
      </c>
      <c r="AG228">
        <v>285</v>
      </c>
      <c r="AH228">
        <v>124</v>
      </c>
      <c r="AI228">
        <v>4</v>
      </c>
      <c r="AJ228">
        <v>41</v>
      </c>
      <c r="AK228">
        <v>13</v>
      </c>
      <c r="AL228">
        <v>104</v>
      </c>
      <c r="AM228">
        <v>81</v>
      </c>
      <c r="AN228">
        <v>4</v>
      </c>
      <c r="AO228">
        <v>2</v>
      </c>
      <c r="AP228">
        <v>0</v>
      </c>
      <c r="AQ228">
        <v>0</v>
      </c>
      <c r="AR228">
        <v>0</v>
      </c>
      <c r="AS228">
        <v>0</v>
      </c>
      <c r="AT228">
        <v>0</v>
      </c>
      <c r="AU228">
        <v>0</v>
      </c>
      <c r="AV228">
        <v>0</v>
      </c>
      <c r="AW228">
        <v>0</v>
      </c>
      <c r="AX228">
        <v>0</v>
      </c>
      <c r="AY228">
        <v>0</v>
      </c>
      <c r="AZ228">
        <v>0</v>
      </c>
      <c r="BA228">
        <v>0</v>
      </c>
      <c r="BB228">
        <v>0</v>
      </c>
      <c r="BC228">
        <v>0</v>
      </c>
      <c r="BD228">
        <v>0</v>
      </c>
      <c r="BE228">
        <v>0</v>
      </c>
      <c r="BF228">
        <v>0</v>
      </c>
      <c r="BG228" s="20">
        <v>3</v>
      </c>
      <c r="BH228" s="20">
        <v>0</v>
      </c>
      <c r="BI228" s="20">
        <v>144</v>
      </c>
      <c r="BJ228" s="20">
        <v>35</v>
      </c>
      <c r="BK228" s="20">
        <v>384</v>
      </c>
      <c r="BL228" s="20">
        <v>1089</v>
      </c>
      <c r="BM228" s="20">
        <v>695</v>
      </c>
      <c r="BN228" s="20">
        <v>208</v>
      </c>
      <c r="BO228" s="20">
        <v>96</v>
      </c>
      <c r="BP228" s="20">
        <v>5946</v>
      </c>
      <c r="BQ228" s="20">
        <v>2452</v>
      </c>
      <c r="BR228" s="20">
        <v>0</v>
      </c>
      <c r="BS228" s="20">
        <v>53</v>
      </c>
      <c r="BT228" s="20">
        <v>1266</v>
      </c>
      <c r="BU228" s="20">
        <v>503</v>
      </c>
      <c r="BV228" s="20">
        <v>3832</v>
      </c>
      <c r="BW228" s="20">
        <v>0</v>
      </c>
      <c r="BX228" s="20">
        <v>0</v>
      </c>
      <c r="BY228" s="20">
        <v>17</v>
      </c>
    </row>
    <row r="229" spans="1:77" x14ac:dyDescent="0.25">
      <c r="A229" s="20" t="s">
        <v>643</v>
      </c>
      <c r="B229" s="20" t="s">
        <v>646</v>
      </c>
      <c r="C229" s="20" t="s">
        <v>652</v>
      </c>
      <c r="D229" s="1">
        <v>44641</v>
      </c>
      <c r="E229">
        <v>175</v>
      </c>
      <c r="F229">
        <v>1</v>
      </c>
      <c r="G229">
        <v>1</v>
      </c>
      <c r="H229">
        <v>0</v>
      </c>
      <c r="I229">
        <v>0</v>
      </c>
      <c r="J229">
        <v>109</v>
      </c>
      <c r="K229">
        <v>18</v>
      </c>
      <c r="L229">
        <v>8</v>
      </c>
      <c r="M229">
        <v>2</v>
      </c>
      <c r="N229">
        <v>5</v>
      </c>
      <c r="O229">
        <v>4</v>
      </c>
      <c r="P229">
        <v>0</v>
      </c>
      <c r="Q229">
        <v>0</v>
      </c>
      <c r="R229">
        <v>315</v>
      </c>
      <c r="S229">
        <v>220</v>
      </c>
      <c r="T229">
        <v>20</v>
      </c>
      <c r="U229">
        <v>2</v>
      </c>
      <c r="V229">
        <v>3</v>
      </c>
      <c r="W229">
        <v>1930</v>
      </c>
      <c r="X229">
        <v>1064</v>
      </c>
      <c r="Y229">
        <v>175</v>
      </c>
      <c r="Z229">
        <v>123</v>
      </c>
      <c r="AA229">
        <v>21</v>
      </c>
      <c r="AB229">
        <v>834</v>
      </c>
      <c r="AC229">
        <v>509</v>
      </c>
      <c r="AD229">
        <v>89</v>
      </c>
      <c r="AE229">
        <v>28</v>
      </c>
      <c r="AF229">
        <v>18</v>
      </c>
      <c r="AG229">
        <v>397</v>
      </c>
      <c r="AH229">
        <v>189</v>
      </c>
      <c r="AI229">
        <v>14</v>
      </c>
      <c r="AJ229">
        <v>54</v>
      </c>
      <c r="AK229">
        <v>5</v>
      </c>
      <c r="AL229">
        <v>39</v>
      </c>
      <c r="AM229">
        <v>26</v>
      </c>
      <c r="AN229">
        <v>2</v>
      </c>
      <c r="AO229">
        <v>0</v>
      </c>
      <c r="AP229">
        <v>0</v>
      </c>
      <c r="AQ229">
        <v>0</v>
      </c>
      <c r="AR229">
        <v>0</v>
      </c>
      <c r="AS229">
        <v>0</v>
      </c>
      <c r="AT229">
        <v>0</v>
      </c>
      <c r="AU229">
        <v>0</v>
      </c>
      <c r="AV229">
        <v>0</v>
      </c>
      <c r="AW229">
        <v>0</v>
      </c>
      <c r="AX229">
        <v>0</v>
      </c>
      <c r="AY229">
        <v>0</v>
      </c>
      <c r="AZ229">
        <v>0</v>
      </c>
      <c r="BA229">
        <v>0</v>
      </c>
      <c r="BB229">
        <v>0</v>
      </c>
      <c r="BC229">
        <v>0</v>
      </c>
      <c r="BD229">
        <v>0</v>
      </c>
      <c r="BE229">
        <v>0</v>
      </c>
      <c r="BF229">
        <v>0</v>
      </c>
      <c r="BG229" s="20">
        <v>1</v>
      </c>
      <c r="BH229" s="20">
        <v>0</v>
      </c>
      <c r="BI229" s="20">
        <v>138</v>
      </c>
      <c r="BJ229" s="20">
        <v>5</v>
      </c>
      <c r="BK229" s="20">
        <v>279</v>
      </c>
      <c r="BL229" s="20">
        <v>1534</v>
      </c>
      <c r="BM229" s="20">
        <v>675</v>
      </c>
      <c r="BN229" s="20">
        <v>303</v>
      </c>
      <c r="BO229" s="20">
        <v>34</v>
      </c>
      <c r="BP229" s="20">
        <v>10216</v>
      </c>
      <c r="BQ229" s="20">
        <v>3951</v>
      </c>
      <c r="BR229" s="20">
        <v>0</v>
      </c>
      <c r="BS229" s="20">
        <v>209</v>
      </c>
      <c r="BT229" s="20">
        <v>2640</v>
      </c>
      <c r="BU229" s="20">
        <v>607</v>
      </c>
      <c r="BV229" s="20">
        <v>6237</v>
      </c>
      <c r="BW229" s="20">
        <v>0</v>
      </c>
      <c r="BX229" s="20">
        <v>0</v>
      </c>
      <c r="BY229" s="20">
        <v>29</v>
      </c>
    </row>
    <row r="230" spans="1:77" x14ac:dyDescent="0.25">
      <c r="A230" s="20" t="s">
        <v>643</v>
      </c>
      <c r="B230" s="20" t="s">
        <v>644</v>
      </c>
      <c r="C230" s="20" t="s">
        <v>726</v>
      </c>
      <c r="D230" s="1">
        <v>44641</v>
      </c>
      <c r="E230">
        <v>226</v>
      </c>
      <c r="F230">
        <v>10</v>
      </c>
      <c r="G230">
        <v>9</v>
      </c>
      <c r="H230">
        <v>6</v>
      </c>
      <c r="I230">
        <v>6</v>
      </c>
      <c r="J230">
        <v>156</v>
      </c>
      <c r="K230">
        <v>5</v>
      </c>
      <c r="L230">
        <v>20</v>
      </c>
      <c r="M230">
        <v>4</v>
      </c>
      <c r="N230">
        <v>46</v>
      </c>
      <c r="O230">
        <v>37</v>
      </c>
      <c r="P230">
        <v>0</v>
      </c>
      <c r="Q230">
        <v>1</v>
      </c>
      <c r="R230">
        <v>555</v>
      </c>
      <c r="S230">
        <v>430</v>
      </c>
      <c r="T230">
        <v>15</v>
      </c>
      <c r="U230">
        <v>45</v>
      </c>
      <c r="V230">
        <v>5</v>
      </c>
      <c r="W230">
        <v>0</v>
      </c>
      <c r="X230">
        <v>0</v>
      </c>
      <c r="Y230">
        <v>0</v>
      </c>
      <c r="Z230">
        <v>0</v>
      </c>
      <c r="AA230">
        <v>0</v>
      </c>
      <c r="AB230">
        <v>2234</v>
      </c>
      <c r="AC230">
        <v>1498</v>
      </c>
      <c r="AD230">
        <v>27</v>
      </c>
      <c r="AE230">
        <v>219</v>
      </c>
      <c r="AF230">
        <v>71</v>
      </c>
      <c r="AG230">
        <v>750</v>
      </c>
      <c r="AH230">
        <v>357</v>
      </c>
      <c r="AI230">
        <v>16</v>
      </c>
      <c r="AJ230">
        <v>94</v>
      </c>
      <c r="AK230">
        <v>34</v>
      </c>
      <c r="AL230">
        <v>128</v>
      </c>
      <c r="AM230">
        <v>106</v>
      </c>
      <c r="AN230">
        <v>7</v>
      </c>
      <c r="AO230">
        <v>2</v>
      </c>
      <c r="AP230">
        <v>1</v>
      </c>
      <c r="AQ230">
        <v>0</v>
      </c>
      <c r="AR230">
        <v>0</v>
      </c>
      <c r="AS230">
        <v>0</v>
      </c>
      <c r="AT230">
        <v>0</v>
      </c>
      <c r="AU230">
        <v>0</v>
      </c>
      <c r="AV230">
        <v>0</v>
      </c>
      <c r="AW230">
        <v>0</v>
      </c>
      <c r="AX230">
        <v>0</v>
      </c>
      <c r="AY230">
        <v>0</v>
      </c>
      <c r="AZ230">
        <v>0</v>
      </c>
      <c r="BA230">
        <v>0</v>
      </c>
      <c r="BB230">
        <v>0</v>
      </c>
      <c r="BC230">
        <v>0</v>
      </c>
      <c r="BD230">
        <v>0</v>
      </c>
      <c r="BE230">
        <v>0</v>
      </c>
      <c r="BF230">
        <v>0</v>
      </c>
      <c r="BG230" s="20">
        <v>10</v>
      </c>
      <c r="BH230" s="20">
        <v>6</v>
      </c>
      <c r="BI230" s="20">
        <v>190</v>
      </c>
      <c r="BJ230" s="20">
        <v>42</v>
      </c>
      <c r="BK230" s="20">
        <v>480</v>
      </c>
      <c r="BL230" s="20">
        <v>0</v>
      </c>
      <c r="BM230" s="20">
        <v>1856</v>
      </c>
      <c r="BN230" s="20">
        <v>554</v>
      </c>
      <c r="BO230" s="20">
        <v>115</v>
      </c>
      <c r="BP230" s="20">
        <v>11591</v>
      </c>
      <c r="BQ230" s="20">
        <v>4793</v>
      </c>
      <c r="BR230" s="20">
        <v>1</v>
      </c>
      <c r="BS230" s="20">
        <v>110</v>
      </c>
      <c r="BT230" s="20">
        <v>2654</v>
      </c>
      <c r="BU230" s="20">
        <v>571</v>
      </c>
      <c r="BV230" s="20">
        <v>7716</v>
      </c>
      <c r="BW230" s="20">
        <v>15</v>
      </c>
      <c r="BX230" s="20">
        <v>0</v>
      </c>
      <c r="BY230" s="20">
        <v>0</v>
      </c>
    </row>
    <row r="231" spans="1:77" x14ac:dyDescent="0.25">
      <c r="A231" s="20" t="s">
        <v>643</v>
      </c>
      <c r="B231" s="20" t="s">
        <v>653</v>
      </c>
      <c r="C231" s="20" t="s">
        <v>654</v>
      </c>
      <c r="D231" s="1">
        <v>44641</v>
      </c>
      <c r="E231">
        <v>126</v>
      </c>
      <c r="F231">
        <v>4</v>
      </c>
      <c r="G231">
        <v>2</v>
      </c>
      <c r="H231">
        <v>3</v>
      </c>
      <c r="I231">
        <v>1</v>
      </c>
      <c r="J231">
        <v>83</v>
      </c>
      <c r="K231">
        <v>7</v>
      </c>
      <c r="L231">
        <v>9</v>
      </c>
      <c r="M231">
        <v>3</v>
      </c>
      <c r="N231">
        <v>38</v>
      </c>
      <c r="O231">
        <v>28</v>
      </c>
      <c r="P231">
        <v>3</v>
      </c>
      <c r="Q231">
        <v>0</v>
      </c>
      <c r="R231">
        <v>396</v>
      </c>
      <c r="S231">
        <v>272</v>
      </c>
      <c r="T231">
        <v>19</v>
      </c>
      <c r="U231">
        <v>13</v>
      </c>
      <c r="V231">
        <v>20</v>
      </c>
      <c r="W231">
        <v>1763</v>
      </c>
      <c r="X231">
        <v>956</v>
      </c>
      <c r="Y231">
        <v>39</v>
      </c>
      <c r="Z231">
        <v>136</v>
      </c>
      <c r="AA231">
        <v>71</v>
      </c>
      <c r="AB231">
        <v>742</v>
      </c>
      <c r="AC231">
        <v>442</v>
      </c>
      <c r="AD231">
        <v>9</v>
      </c>
      <c r="AE231">
        <v>87</v>
      </c>
      <c r="AF231">
        <v>36</v>
      </c>
      <c r="AG231">
        <v>275</v>
      </c>
      <c r="AH231">
        <v>130</v>
      </c>
      <c r="AI231">
        <v>0</v>
      </c>
      <c r="AJ231">
        <v>26</v>
      </c>
      <c r="AK231">
        <v>19</v>
      </c>
      <c r="AL231">
        <v>74</v>
      </c>
      <c r="AM231">
        <v>47</v>
      </c>
      <c r="AN231">
        <v>5</v>
      </c>
      <c r="AO231">
        <v>0</v>
      </c>
      <c r="AP231">
        <v>1</v>
      </c>
      <c r="AQ231">
        <v>0</v>
      </c>
      <c r="AR231">
        <v>0</v>
      </c>
      <c r="AS231">
        <v>0</v>
      </c>
      <c r="AT231">
        <v>0</v>
      </c>
      <c r="AU231">
        <v>0</v>
      </c>
      <c r="AV231">
        <v>1</v>
      </c>
      <c r="AW231">
        <v>0</v>
      </c>
      <c r="AX231">
        <v>0</v>
      </c>
      <c r="AY231">
        <v>0</v>
      </c>
      <c r="AZ231">
        <v>0</v>
      </c>
      <c r="BA231">
        <v>0</v>
      </c>
      <c r="BB231">
        <v>0</v>
      </c>
      <c r="BC231">
        <v>0</v>
      </c>
      <c r="BD231">
        <v>0</v>
      </c>
      <c r="BE231">
        <v>0</v>
      </c>
      <c r="BF231">
        <v>0</v>
      </c>
      <c r="BG231" s="20">
        <v>4</v>
      </c>
      <c r="BH231" s="20">
        <v>2</v>
      </c>
      <c r="BI231" s="20">
        <v>106</v>
      </c>
      <c r="BJ231" s="20">
        <v>35</v>
      </c>
      <c r="BK231" s="20">
        <v>330</v>
      </c>
      <c r="BL231" s="20">
        <v>1452</v>
      </c>
      <c r="BM231" s="20">
        <v>589</v>
      </c>
      <c r="BN231" s="20">
        <v>209</v>
      </c>
      <c r="BO231" s="20">
        <v>67</v>
      </c>
      <c r="BP231" s="20">
        <v>7348</v>
      </c>
      <c r="BQ231" s="20">
        <v>2490</v>
      </c>
      <c r="BR231" s="20">
        <v>0</v>
      </c>
      <c r="BS231" s="20">
        <v>30</v>
      </c>
      <c r="BT231" s="20">
        <v>915</v>
      </c>
      <c r="BU231" s="20">
        <v>1612</v>
      </c>
      <c r="BV231" s="20">
        <v>4393</v>
      </c>
      <c r="BW231" s="20">
        <v>0</v>
      </c>
      <c r="BX231" s="20">
        <v>0</v>
      </c>
      <c r="BY231" s="20">
        <v>3</v>
      </c>
    </row>
    <row r="232" spans="1:77" x14ac:dyDescent="0.25">
      <c r="A232" s="20" t="s">
        <v>643</v>
      </c>
      <c r="B232" s="20" t="s">
        <v>648</v>
      </c>
      <c r="C232" s="20" t="s">
        <v>655</v>
      </c>
      <c r="D232" s="1">
        <v>44641</v>
      </c>
      <c r="E232">
        <v>99</v>
      </c>
      <c r="F232">
        <v>3</v>
      </c>
      <c r="G232">
        <v>3</v>
      </c>
      <c r="H232">
        <v>0</v>
      </c>
      <c r="I232">
        <v>0</v>
      </c>
      <c r="J232">
        <v>73</v>
      </c>
      <c r="K232">
        <v>3</v>
      </c>
      <c r="L232">
        <v>8</v>
      </c>
      <c r="M232">
        <v>1</v>
      </c>
      <c r="N232">
        <v>0</v>
      </c>
      <c r="O232">
        <v>0</v>
      </c>
      <c r="P232">
        <v>0</v>
      </c>
      <c r="Q232">
        <v>0</v>
      </c>
      <c r="R232">
        <v>267</v>
      </c>
      <c r="S232">
        <v>215</v>
      </c>
      <c r="T232">
        <v>12</v>
      </c>
      <c r="U232">
        <v>8</v>
      </c>
      <c r="V232">
        <v>4</v>
      </c>
      <c r="W232">
        <v>978</v>
      </c>
      <c r="X232">
        <v>581</v>
      </c>
      <c r="Y232">
        <v>17</v>
      </c>
      <c r="Z232">
        <v>137</v>
      </c>
      <c r="AA232">
        <v>8</v>
      </c>
      <c r="AB232">
        <v>793</v>
      </c>
      <c r="AC232">
        <v>486</v>
      </c>
      <c r="AD232">
        <v>8</v>
      </c>
      <c r="AE232">
        <v>135</v>
      </c>
      <c r="AF232">
        <v>25</v>
      </c>
      <c r="AG232">
        <v>218</v>
      </c>
      <c r="AH232">
        <v>112</v>
      </c>
      <c r="AI232">
        <v>5</v>
      </c>
      <c r="AJ232">
        <v>34</v>
      </c>
      <c r="AK232">
        <v>6</v>
      </c>
      <c r="AL232">
        <v>28</v>
      </c>
      <c r="AM232">
        <v>22</v>
      </c>
      <c r="AN232">
        <v>2</v>
      </c>
      <c r="AO232">
        <v>1</v>
      </c>
      <c r="AP232">
        <v>0</v>
      </c>
      <c r="AQ232">
        <v>0</v>
      </c>
      <c r="AR232">
        <v>0</v>
      </c>
      <c r="AS232">
        <v>0</v>
      </c>
      <c r="AT232">
        <v>0</v>
      </c>
      <c r="AU232">
        <v>0</v>
      </c>
      <c r="AV232">
        <v>0</v>
      </c>
      <c r="AW232">
        <v>0</v>
      </c>
      <c r="AX232">
        <v>0</v>
      </c>
      <c r="AY232">
        <v>0</v>
      </c>
      <c r="AZ232">
        <v>0</v>
      </c>
      <c r="BA232">
        <v>0</v>
      </c>
      <c r="BB232">
        <v>0</v>
      </c>
      <c r="BC232">
        <v>0</v>
      </c>
      <c r="BD232">
        <v>0</v>
      </c>
      <c r="BE232">
        <v>0</v>
      </c>
      <c r="BF232">
        <v>0</v>
      </c>
      <c r="BG232" s="20">
        <v>3</v>
      </c>
      <c r="BH232" s="20">
        <v>0</v>
      </c>
      <c r="BI232" s="20">
        <v>85</v>
      </c>
      <c r="BJ232" s="20">
        <v>0</v>
      </c>
      <c r="BK232" s="20">
        <v>235</v>
      </c>
      <c r="BL232" s="20">
        <v>781</v>
      </c>
      <c r="BM232" s="20">
        <v>608</v>
      </c>
      <c r="BN232" s="20">
        <v>156</v>
      </c>
      <c r="BO232" s="20">
        <v>25</v>
      </c>
      <c r="BP232" s="20">
        <v>7182</v>
      </c>
      <c r="BQ232" s="20">
        <v>2831</v>
      </c>
      <c r="BR232" s="20">
        <v>0</v>
      </c>
      <c r="BS232" s="20">
        <v>31</v>
      </c>
      <c r="BT232" s="20">
        <v>2012</v>
      </c>
      <c r="BU232" s="20">
        <v>471</v>
      </c>
      <c r="BV232" s="20">
        <v>4331</v>
      </c>
      <c r="BW232" s="20">
        <v>2</v>
      </c>
      <c r="BX232" s="20">
        <v>0</v>
      </c>
      <c r="BY232" s="20">
        <v>9</v>
      </c>
    </row>
    <row r="233" spans="1:77" x14ac:dyDescent="0.25">
      <c r="A233" s="20" t="s">
        <v>643</v>
      </c>
      <c r="B233" s="20" t="s">
        <v>650</v>
      </c>
      <c r="C233" s="20" t="s">
        <v>656</v>
      </c>
      <c r="D233" s="1">
        <v>44641</v>
      </c>
      <c r="E233">
        <v>152</v>
      </c>
      <c r="F233">
        <v>0</v>
      </c>
      <c r="G233">
        <v>0</v>
      </c>
      <c r="H233">
        <v>0</v>
      </c>
      <c r="I233">
        <v>0</v>
      </c>
      <c r="J233">
        <v>93</v>
      </c>
      <c r="K233">
        <v>4</v>
      </c>
      <c r="L233">
        <v>18</v>
      </c>
      <c r="M233">
        <v>2</v>
      </c>
      <c r="N233">
        <v>2</v>
      </c>
      <c r="O233">
        <v>2</v>
      </c>
      <c r="P233">
        <v>0</v>
      </c>
      <c r="Q233">
        <v>0</v>
      </c>
      <c r="R233">
        <v>283</v>
      </c>
      <c r="S233">
        <v>213</v>
      </c>
      <c r="T233">
        <v>14</v>
      </c>
      <c r="U233">
        <v>16</v>
      </c>
      <c r="V233">
        <v>5</v>
      </c>
      <c r="W233">
        <v>1473</v>
      </c>
      <c r="X233">
        <v>816</v>
      </c>
      <c r="Y233">
        <v>52</v>
      </c>
      <c r="Z233">
        <v>203</v>
      </c>
      <c r="AA233">
        <v>27</v>
      </c>
      <c r="AB233">
        <v>699</v>
      </c>
      <c r="AC233">
        <v>419</v>
      </c>
      <c r="AD233">
        <v>28</v>
      </c>
      <c r="AE233">
        <v>89</v>
      </c>
      <c r="AF233">
        <v>12</v>
      </c>
      <c r="AG233">
        <v>296</v>
      </c>
      <c r="AH233">
        <v>156</v>
      </c>
      <c r="AI233">
        <v>8</v>
      </c>
      <c r="AJ233">
        <v>30</v>
      </c>
      <c r="AK233">
        <v>7</v>
      </c>
      <c r="AL233">
        <v>37</v>
      </c>
      <c r="AM233">
        <v>29</v>
      </c>
      <c r="AN233">
        <v>0</v>
      </c>
      <c r="AO233">
        <v>0</v>
      </c>
      <c r="AP233">
        <v>0</v>
      </c>
      <c r="AQ233">
        <v>0</v>
      </c>
      <c r="AR233">
        <v>0</v>
      </c>
      <c r="AS233">
        <v>0</v>
      </c>
      <c r="AT233">
        <v>0</v>
      </c>
      <c r="AU233">
        <v>0</v>
      </c>
      <c r="AV233">
        <v>0</v>
      </c>
      <c r="AW233">
        <v>0</v>
      </c>
      <c r="AX233">
        <v>0</v>
      </c>
      <c r="AY233">
        <v>0</v>
      </c>
      <c r="AZ233">
        <v>0</v>
      </c>
      <c r="BA233">
        <v>0</v>
      </c>
      <c r="BB233">
        <v>0</v>
      </c>
      <c r="BC233">
        <v>0</v>
      </c>
      <c r="BD233">
        <v>0</v>
      </c>
      <c r="BE233">
        <v>0</v>
      </c>
      <c r="BF233">
        <v>0</v>
      </c>
      <c r="BG233" s="20">
        <v>0</v>
      </c>
      <c r="BH233" s="20">
        <v>0</v>
      </c>
      <c r="BI233" s="20">
        <v>123</v>
      </c>
      <c r="BJ233" s="20">
        <v>2</v>
      </c>
      <c r="BK233" s="20">
        <v>243</v>
      </c>
      <c r="BL233" s="20">
        <v>1135</v>
      </c>
      <c r="BM233" s="20">
        <v>546</v>
      </c>
      <c r="BN233" s="20">
        <v>229</v>
      </c>
      <c r="BO233" s="20">
        <v>36</v>
      </c>
      <c r="BP233" s="20">
        <v>13991</v>
      </c>
      <c r="BQ233" s="20">
        <v>3979</v>
      </c>
      <c r="BR233" s="20">
        <v>0</v>
      </c>
      <c r="BS233" s="20">
        <v>87</v>
      </c>
      <c r="BT233" s="20">
        <v>4380</v>
      </c>
      <c r="BU233" s="20">
        <v>1942</v>
      </c>
      <c r="BV233" s="20">
        <v>6613</v>
      </c>
      <c r="BW233" s="20">
        <v>0</v>
      </c>
      <c r="BX233" s="20">
        <v>0</v>
      </c>
      <c r="BY233" s="20">
        <v>22</v>
      </c>
    </row>
    <row r="234" spans="1:77" x14ac:dyDescent="0.25">
      <c r="A234" s="20" t="s">
        <v>643</v>
      </c>
      <c r="B234" s="20" t="s">
        <v>653</v>
      </c>
      <c r="C234" s="20" t="s">
        <v>657</v>
      </c>
      <c r="D234" s="1">
        <v>44641</v>
      </c>
      <c r="E234">
        <v>277</v>
      </c>
      <c r="F234">
        <v>6</v>
      </c>
      <c r="G234">
        <v>3</v>
      </c>
      <c r="H234">
        <v>7</v>
      </c>
      <c r="I234">
        <v>5</v>
      </c>
      <c r="J234">
        <v>180</v>
      </c>
      <c r="K234">
        <v>13</v>
      </c>
      <c r="L234">
        <v>27</v>
      </c>
      <c r="M234">
        <v>8</v>
      </c>
      <c r="N234">
        <v>39</v>
      </c>
      <c r="O234">
        <v>28</v>
      </c>
      <c r="P234">
        <v>1</v>
      </c>
      <c r="Q234">
        <v>0</v>
      </c>
      <c r="R234">
        <v>440</v>
      </c>
      <c r="S234">
        <v>289</v>
      </c>
      <c r="T234">
        <v>14</v>
      </c>
      <c r="U234">
        <v>19</v>
      </c>
      <c r="V234">
        <v>12</v>
      </c>
      <c r="W234">
        <v>3365</v>
      </c>
      <c r="X234">
        <v>1893</v>
      </c>
      <c r="Y234">
        <v>100</v>
      </c>
      <c r="Z234">
        <v>280</v>
      </c>
      <c r="AA234">
        <v>130</v>
      </c>
      <c r="AB234">
        <v>1477</v>
      </c>
      <c r="AC234">
        <v>814</v>
      </c>
      <c r="AD234">
        <v>39</v>
      </c>
      <c r="AE234">
        <v>144</v>
      </c>
      <c r="AF234">
        <v>95</v>
      </c>
      <c r="AG234">
        <v>578</v>
      </c>
      <c r="AH234">
        <v>307</v>
      </c>
      <c r="AI234">
        <v>12</v>
      </c>
      <c r="AJ234">
        <v>47</v>
      </c>
      <c r="AK234">
        <v>35</v>
      </c>
      <c r="AL234">
        <v>61</v>
      </c>
      <c r="AM234">
        <v>37</v>
      </c>
      <c r="AN234">
        <v>2</v>
      </c>
      <c r="AO234">
        <v>3</v>
      </c>
      <c r="AP234">
        <v>1</v>
      </c>
      <c r="AQ234">
        <v>0</v>
      </c>
      <c r="AR234">
        <v>2</v>
      </c>
      <c r="AS234">
        <v>1</v>
      </c>
      <c r="AT234">
        <v>0</v>
      </c>
      <c r="AU234">
        <v>0</v>
      </c>
      <c r="AV234">
        <v>1</v>
      </c>
      <c r="AW234">
        <v>0</v>
      </c>
      <c r="AX234">
        <v>0</v>
      </c>
      <c r="AY234">
        <v>0</v>
      </c>
      <c r="AZ234">
        <v>0</v>
      </c>
      <c r="BA234">
        <v>0</v>
      </c>
      <c r="BB234">
        <v>0</v>
      </c>
      <c r="BC234">
        <v>0</v>
      </c>
      <c r="BD234">
        <v>0</v>
      </c>
      <c r="BE234">
        <v>0</v>
      </c>
      <c r="BF234">
        <v>0</v>
      </c>
      <c r="BG234" s="20">
        <v>3</v>
      </c>
      <c r="BH234" s="20">
        <v>6</v>
      </c>
      <c r="BI234" s="20">
        <v>222</v>
      </c>
      <c r="BJ234" s="20">
        <v>37</v>
      </c>
      <c r="BK234" s="20">
        <v>383</v>
      </c>
      <c r="BL234" s="20">
        <v>2704</v>
      </c>
      <c r="BM234" s="20">
        <v>1134</v>
      </c>
      <c r="BN234" s="20">
        <v>453</v>
      </c>
      <c r="BO234" s="20">
        <v>51</v>
      </c>
      <c r="BP234" s="20">
        <v>20191</v>
      </c>
      <c r="BQ234" s="20">
        <v>7546</v>
      </c>
      <c r="BR234" s="20">
        <v>0</v>
      </c>
      <c r="BS234" s="20">
        <v>80</v>
      </c>
      <c r="BT234" s="20">
        <v>3869</v>
      </c>
      <c r="BU234" s="20">
        <v>2464</v>
      </c>
      <c r="BV234" s="20">
        <v>12475</v>
      </c>
      <c r="BW234" s="20">
        <v>0</v>
      </c>
      <c r="BX234" s="20">
        <v>0</v>
      </c>
      <c r="BY234" s="20">
        <v>6</v>
      </c>
    </row>
    <row r="235" spans="1:77" x14ac:dyDescent="0.25">
      <c r="A235" s="20" t="s">
        <v>643</v>
      </c>
      <c r="B235" s="20" t="s">
        <v>644</v>
      </c>
      <c r="C235" s="20" t="s">
        <v>658</v>
      </c>
      <c r="D235" s="1">
        <v>44641</v>
      </c>
      <c r="E235">
        <v>122</v>
      </c>
      <c r="F235">
        <v>8</v>
      </c>
      <c r="G235">
        <v>8</v>
      </c>
      <c r="H235">
        <v>3</v>
      </c>
      <c r="I235">
        <v>3</v>
      </c>
      <c r="J235">
        <v>93</v>
      </c>
      <c r="K235">
        <v>4</v>
      </c>
      <c r="L235">
        <v>9</v>
      </c>
      <c r="M235">
        <v>1</v>
      </c>
      <c r="N235">
        <v>56</v>
      </c>
      <c r="O235">
        <v>51</v>
      </c>
      <c r="P235">
        <v>1</v>
      </c>
      <c r="Q235">
        <v>0</v>
      </c>
      <c r="R235">
        <v>375</v>
      </c>
      <c r="S235">
        <v>302</v>
      </c>
      <c r="T235">
        <v>17</v>
      </c>
      <c r="U235">
        <v>2</v>
      </c>
      <c r="V235">
        <v>4</v>
      </c>
      <c r="W235">
        <v>0</v>
      </c>
      <c r="X235">
        <v>0</v>
      </c>
      <c r="Y235">
        <v>0</v>
      </c>
      <c r="Z235">
        <v>0</v>
      </c>
      <c r="AA235">
        <v>0</v>
      </c>
      <c r="AB235">
        <v>1516</v>
      </c>
      <c r="AC235">
        <v>980</v>
      </c>
      <c r="AD235">
        <v>35</v>
      </c>
      <c r="AE235">
        <v>188</v>
      </c>
      <c r="AF235">
        <v>23</v>
      </c>
      <c r="AG235">
        <v>422</v>
      </c>
      <c r="AH235">
        <v>214</v>
      </c>
      <c r="AI235">
        <v>9</v>
      </c>
      <c r="AJ235">
        <v>69</v>
      </c>
      <c r="AK235">
        <v>7</v>
      </c>
      <c r="AL235">
        <v>58</v>
      </c>
      <c r="AM235">
        <v>45</v>
      </c>
      <c r="AN235">
        <v>5</v>
      </c>
      <c r="AO235">
        <v>0</v>
      </c>
      <c r="AP235">
        <v>0</v>
      </c>
      <c r="AQ235">
        <v>0</v>
      </c>
      <c r="AR235">
        <v>0</v>
      </c>
      <c r="AS235">
        <v>0</v>
      </c>
      <c r="AT235">
        <v>0</v>
      </c>
      <c r="AU235">
        <v>0</v>
      </c>
      <c r="AV235">
        <v>0</v>
      </c>
      <c r="AW235">
        <v>0</v>
      </c>
      <c r="AX235">
        <v>0</v>
      </c>
      <c r="AY235">
        <v>0</v>
      </c>
      <c r="AZ235">
        <v>0</v>
      </c>
      <c r="BA235">
        <v>0</v>
      </c>
      <c r="BB235">
        <v>0</v>
      </c>
      <c r="BC235">
        <v>0</v>
      </c>
      <c r="BD235">
        <v>0</v>
      </c>
      <c r="BE235">
        <v>0</v>
      </c>
      <c r="BF235">
        <v>0</v>
      </c>
      <c r="BG235" s="20">
        <v>8</v>
      </c>
      <c r="BH235" s="20">
        <v>3</v>
      </c>
      <c r="BI235" s="20">
        <v>104</v>
      </c>
      <c r="BJ235" s="20">
        <v>55</v>
      </c>
      <c r="BK235" s="20">
        <v>335</v>
      </c>
      <c r="BL235" s="20">
        <v>0</v>
      </c>
      <c r="BM235" s="20">
        <v>1218</v>
      </c>
      <c r="BN235" s="20">
        <v>315</v>
      </c>
      <c r="BO235" s="20">
        <v>49</v>
      </c>
      <c r="BP235" s="20">
        <v>8811</v>
      </c>
      <c r="BQ235" s="20">
        <v>3574</v>
      </c>
      <c r="BR235" s="20">
        <v>0</v>
      </c>
      <c r="BS235" s="20">
        <v>107</v>
      </c>
      <c r="BT235" s="20">
        <v>2369</v>
      </c>
      <c r="BU235" s="20">
        <v>404</v>
      </c>
      <c r="BV235" s="20">
        <v>5471</v>
      </c>
      <c r="BW235" s="20">
        <v>29</v>
      </c>
      <c r="BX235" s="20">
        <v>0</v>
      </c>
      <c r="BY235" s="20">
        <v>1</v>
      </c>
    </row>
    <row r="236" spans="1:77" x14ac:dyDescent="0.25">
      <c r="A236" s="20" t="s">
        <v>643</v>
      </c>
      <c r="B236" s="20" t="s">
        <v>659</v>
      </c>
      <c r="C236" s="20" t="s">
        <v>660</v>
      </c>
      <c r="D236" s="1">
        <v>44641</v>
      </c>
      <c r="E236">
        <v>41</v>
      </c>
      <c r="F236">
        <v>2</v>
      </c>
      <c r="G236">
        <v>2</v>
      </c>
      <c r="H236">
        <v>0</v>
      </c>
      <c r="I236">
        <v>0</v>
      </c>
      <c r="J236">
        <v>28</v>
      </c>
      <c r="K236">
        <v>0</v>
      </c>
      <c r="L236">
        <v>4</v>
      </c>
      <c r="M236">
        <v>0</v>
      </c>
      <c r="N236">
        <v>0</v>
      </c>
      <c r="O236">
        <v>0</v>
      </c>
      <c r="P236">
        <v>0</v>
      </c>
      <c r="Q236">
        <v>0</v>
      </c>
      <c r="R236">
        <v>181</v>
      </c>
      <c r="S236">
        <v>146</v>
      </c>
      <c r="T236">
        <v>16</v>
      </c>
      <c r="U236">
        <v>3</v>
      </c>
      <c r="V236">
        <v>2</v>
      </c>
      <c r="W236">
        <v>393</v>
      </c>
      <c r="X236">
        <v>217</v>
      </c>
      <c r="Y236">
        <v>12</v>
      </c>
      <c r="Z236">
        <v>40</v>
      </c>
      <c r="AA236">
        <v>6</v>
      </c>
      <c r="AB236">
        <v>294</v>
      </c>
      <c r="AC236">
        <v>155</v>
      </c>
      <c r="AD236">
        <v>4</v>
      </c>
      <c r="AE236">
        <v>47</v>
      </c>
      <c r="AF236">
        <v>25</v>
      </c>
      <c r="AG236">
        <v>92</v>
      </c>
      <c r="AH236">
        <v>53</v>
      </c>
      <c r="AI236">
        <v>2</v>
      </c>
      <c r="AJ236">
        <v>9</v>
      </c>
      <c r="AK236">
        <v>3</v>
      </c>
      <c r="AL236">
        <v>22</v>
      </c>
      <c r="AM236">
        <v>17</v>
      </c>
      <c r="AN236">
        <v>3</v>
      </c>
      <c r="AO236">
        <v>1</v>
      </c>
      <c r="AP236">
        <v>0</v>
      </c>
      <c r="AQ236">
        <v>0</v>
      </c>
      <c r="AR236">
        <v>0</v>
      </c>
      <c r="AS236">
        <v>0</v>
      </c>
      <c r="AT236">
        <v>0</v>
      </c>
      <c r="AU236">
        <v>0</v>
      </c>
      <c r="AV236">
        <v>0</v>
      </c>
      <c r="AW236">
        <v>0</v>
      </c>
      <c r="AX236">
        <v>0</v>
      </c>
      <c r="AY236">
        <v>0</v>
      </c>
      <c r="AZ236">
        <v>0</v>
      </c>
      <c r="BA236">
        <v>0</v>
      </c>
      <c r="BB236">
        <v>0</v>
      </c>
      <c r="BC236">
        <v>0</v>
      </c>
      <c r="BD236">
        <v>0</v>
      </c>
      <c r="BE236">
        <v>0</v>
      </c>
      <c r="BF236">
        <v>0</v>
      </c>
      <c r="BG236" s="20">
        <v>2</v>
      </c>
      <c r="BH236" s="20">
        <v>0</v>
      </c>
      <c r="BI236" s="20">
        <v>37</v>
      </c>
      <c r="BJ236" s="20">
        <v>0</v>
      </c>
      <c r="BK236" s="20">
        <v>157</v>
      </c>
      <c r="BL236" s="20">
        <v>316</v>
      </c>
      <c r="BM236" s="20">
        <v>210</v>
      </c>
      <c r="BN236" s="20">
        <v>76</v>
      </c>
      <c r="BO236" s="20">
        <v>18</v>
      </c>
      <c r="BP236" s="20">
        <v>3098</v>
      </c>
      <c r="BQ236" s="20">
        <v>1247</v>
      </c>
      <c r="BR236" s="20">
        <v>0</v>
      </c>
      <c r="BS236" s="20">
        <v>38</v>
      </c>
      <c r="BT236" s="20">
        <v>760</v>
      </c>
      <c r="BU236" s="20">
        <v>294</v>
      </c>
      <c r="BV236" s="20">
        <v>1886</v>
      </c>
      <c r="BW236" s="20">
        <v>0</v>
      </c>
      <c r="BX236" s="20">
        <v>0</v>
      </c>
      <c r="BY236" s="20">
        <v>8</v>
      </c>
    </row>
    <row r="237" spans="1:77" x14ac:dyDescent="0.25">
      <c r="A237" s="20" t="s">
        <v>643</v>
      </c>
      <c r="B237" s="20" t="s">
        <v>653</v>
      </c>
      <c r="C237" s="20" t="s">
        <v>661</v>
      </c>
      <c r="D237" s="1">
        <v>44641</v>
      </c>
      <c r="E237">
        <v>132</v>
      </c>
      <c r="F237">
        <v>6</v>
      </c>
      <c r="G237">
        <v>4</v>
      </c>
      <c r="H237">
        <v>1</v>
      </c>
      <c r="I237">
        <v>1</v>
      </c>
      <c r="J237">
        <v>79</v>
      </c>
      <c r="K237">
        <v>6</v>
      </c>
      <c r="L237">
        <v>6</v>
      </c>
      <c r="M237">
        <v>2</v>
      </c>
      <c r="N237">
        <v>10</v>
      </c>
      <c r="O237">
        <v>7</v>
      </c>
      <c r="P237">
        <v>0</v>
      </c>
      <c r="Q237">
        <v>0</v>
      </c>
      <c r="R237">
        <v>321</v>
      </c>
      <c r="S237">
        <v>234</v>
      </c>
      <c r="T237">
        <v>5</v>
      </c>
      <c r="U237">
        <v>25</v>
      </c>
      <c r="V237">
        <v>4</v>
      </c>
      <c r="W237">
        <v>1632</v>
      </c>
      <c r="X237">
        <v>817</v>
      </c>
      <c r="Y237">
        <v>31</v>
      </c>
      <c r="Z237">
        <v>165</v>
      </c>
      <c r="AA237">
        <v>42</v>
      </c>
      <c r="AB237">
        <v>583</v>
      </c>
      <c r="AC237">
        <v>338</v>
      </c>
      <c r="AD237">
        <v>4</v>
      </c>
      <c r="AE237">
        <v>76</v>
      </c>
      <c r="AF237">
        <v>15</v>
      </c>
      <c r="AG237">
        <v>225</v>
      </c>
      <c r="AH237">
        <v>80</v>
      </c>
      <c r="AI237">
        <v>1</v>
      </c>
      <c r="AJ237">
        <v>34</v>
      </c>
      <c r="AK237">
        <v>19</v>
      </c>
      <c r="AL237">
        <v>90</v>
      </c>
      <c r="AM237">
        <v>62</v>
      </c>
      <c r="AN237">
        <v>3</v>
      </c>
      <c r="AO237">
        <v>2</v>
      </c>
      <c r="AP237">
        <v>0</v>
      </c>
      <c r="AQ237">
        <v>0</v>
      </c>
      <c r="AR237">
        <v>0</v>
      </c>
      <c r="AS237">
        <v>0</v>
      </c>
      <c r="AT237">
        <v>0</v>
      </c>
      <c r="AU237">
        <v>0</v>
      </c>
      <c r="AV237">
        <v>0</v>
      </c>
      <c r="AW237">
        <v>0</v>
      </c>
      <c r="AX237">
        <v>0</v>
      </c>
      <c r="AY237">
        <v>0</v>
      </c>
      <c r="AZ237">
        <v>0</v>
      </c>
      <c r="BA237">
        <v>0</v>
      </c>
      <c r="BB237">
        <v>0</v>
      </c>
      <c r="BC237">
        <v>0</v>
      </c>
      <c r="BD237">
        <v>0</v>
      </c>
      <c r="BE237">
        <v>0</v>
      </c>
      <c r="BF237">
        <v>0</v>
      </c>
      <c r="BG237" s="20">
        <v>5</v>
      </c>
      <c r="BH237" s="20">
        <v>1</v>
      </c>
      <c r="BI237" s="20">
        <v>111</v>
      </c>
      <c r="BJ237" s="20">
        <v>10</v>
      </c>
      <c r="BK237" s="20">
        <v>282</v>
      </c>
      <c r="BL237" s="20">
        <v>1317</v>
      </c>
      <c r="BM237" s="20">
        <v>474</v>
      </c>
      <c r="BN237" s="20">
        <v>157</v>
      </c>
      <c r="BO237" s="20">
        <v>82</v>
      </c>
      <c r="BP237" s="20">
        <v>5254</v>
      </c>
      <c r="BQ237" s="20">
        <v>1695</v>
      </c>
      <c r="BR237" s="20">
        <v>0</v>
      </c>
      <c r="BS237" s="20">
        <v>13</v>
      </c>
      <c r="BT237" s="20">
        <v>678</v>
      </c>
      <c r="BU237" s="20">
        <v>933</v>
      </c>
      <c r="BV237" s="20">
        <v>3301</v>
      </c>
      <c r="BW237" s="20">
        <v>0</v>
      </c>
      <c r="BX237" s="20">
        <v>0</v>
      </c>
      <c r="BY237" s="20">
        <v>15</v>
      </c>
    </row>
    <row r="238" spans="1:77" x14ac:dyDescent="0.25">
      <c r="A238" s="20" t="s">
        <v>643</v>
      </c>
      <c r="B238" s="20" t="s">
        <v>659</v>
      </c>
      <c r="C238" s="20" t="s">
        <v>662</v>
      </c>
      <c r="D238" s="1">
        <v>44641</v>
      </c>
      <c r="E238">
        <v>108</v>
      </c>
      <c r="F238">
        <v>1</v>
      </c>
      <c r="G238">
        <v>1</v>
      </c>
      <c r="H238">
        <v>0</v>
      </c>
      <c r="I238">
        <v>0</v>
      </c>
      <c r="J238">
        <v>67</v>
      </c>
      <c r="K238">
        <v>2</v>
      </c>
      <c r="L238">
        <v>7</v>
      </c>
      <c r="M238">
        <v>3</v>
      </c>
      <c r="N238">
        <v>7</v>
      </c>
      <c r="O238">
        <v>5</v>
      </c>
      <c r="P238">
        <v>1</v>
      </c>
      <c r="Q238">
        <v>0</v>
      </c>
      <c r="R238">
        <v>224</v>
      </c>
      <c r="S238">
        <v>171</v>
      </c>
      <c r="T238">
        <v>16</v>
      </c>
      <c r="U238">
        <v>3</v>
      </c>
      <c r="V238">
        <v>3</v>
      </c>
      <c r="W238">
        <v>954</v>
      </c>
      <c r="X238">
        <v>537</v>
      </c>
      <c r="Y238">
        <v>35</v>
      </c>
      <c r="Z238">
        <v>116</v>
      </c>
      <c r="AA238">
        <v>12</v>
      </c>
      <c r="AB238">
        <v>606</v>
      </c>
      <c r="AC238">
        <v>325</v>
      </c>
      <c r="AD238">
        <v>10</v>
      </c>
      <c r="AE238">
        <v>83</v>
      </c>
      <c r="AF238">
        <v>76</v>
      </c>
      <c r="AG238">
        <v>262</v>
      </c>
      <c r="AH238">
        <v>126</v>
      </c>
      <c r="AI238">
        <v>2</v>
      </c>
      <c r="AJ238">
        <v>43</v>
      </c>
      <c r="AK238">
        <v>7</v>
      </c>
      <c r="AL238">
        <v>36</v>
      </c>
      <c r="AM238">
        <v>27</v>
      </c>
      <c r="AN238">
        <v>3</v>
      </c>
      <c r="AO238">
        <v>0</v>
      </c>
      <c r="AP238">
        <v>0</v>
      </c>
      <c r="AQ238">
        <v>0</v>
      </c>
      <c r="AR238">
        <v>0</v>
      </c>
      <c r="AS238">
        <v>0</v>
      </c>
      <c r="AT238">
        <v>0</v>
      </c>
      <c r="AU238">
        <v>0</v>
      </c>
      <c r="AV238">
        <v>0</v>
      </c>
      <c r="AW238">
        <v>0</v>
      </c>
      <c r="AX238">
        <v>0</v>
      </c>
      <c r="AY238">
        <v>0</v>
      </c>
      <c r="AZ238">
        <v>0</v>
      </c>
      <c r="BA238">
        <v>0</v>
      </c>
      <c r="BB238">
        <v>0</v>
      </c>
      <c r="BC238">
        <v>0</v>
      </c>
      <c r="BD238">
        <v>0</v>
      </c>
      <c r="BE238">
        <v>0</v>
      </c>
      <c r="BF238">
        <v>0</v>
      </c>
      <c r="BG238" s="20">
        <v>1</v>
      </c>
      <c r="BH238" s="20">
        <v>0</v>
      </c>
      <c r="BI238" s="20">
        <v>90</v>
      </c>
      <c r="BJ238" s="20">
        <v>6</v>
      </c>
      <c r="BK238" s="20">
        <v>197</v>
      </c>
      <c r="BL238" s="20">
        <v>755</v>
      </c>
      <c r="BM238" s="20">
        <v>424</v>
      </c>
      <c r="BN238" s="20">
        <v>193</v>
      </c>
      <c r="BO238" s="20">
        <v>33</v>
      </c>
      <c r="BP238" s="20">
        <v>5284</v>
      </c>
      <c r="BQ238" s="20">
        <v>1968</v>
      </c>
      <c r="BR238" s="20">
        <v>0</v>
      </c>
      <c r="BS238" s="20">
        <v>53</v>
      </c>
      <c r="BT238" s="20">
        <v>1241</v>
      </c>
      <c r="BU238" s="20">
        <v>525</v>
      </c>
      <c r="BV238" s="20">
        <v>3258</v>
      </c>
      <c r="BW238" s="20">
        <v>0</v>
      </c>
      <c r="BX238" s="20">
        <v>0</v>
      </c>
      <c r="BY238" s="20">
        <v>19</v>
      </c>
    </row>
    <row r="239" spans="1:77" x14ac:dyDescent="0.25">
      <c r="A239" s="20" t="s">
        <v>643</v>
      </c>
      <c r="B239" s="20" t="s">
        <v>646</v>
      </c>
      <c r="C239" s="20" t="s">
        <v>663</v>
      </c>
      <c r="D239" s="1">
        <v>44641</v>
      </c>
      <c r="E239">
        <v>16</v>
      </c>
      <c r="F239">
        <v>0</v>
      </c>
      <c r="G239">
        <v>0</v>
      </c>
      <c r="H239">
        <v>0</v>
      </c>
      <c r="I239">
        <v>0</v>
      </c>
      <c r="J239">
        <v>7</v>
      </c>
      <c r="K239">
        <v>1</v>
      </c>
      <c r="L239">
        <v>2</v>
      </c>
      <c r="M239">
        <v>2</v>
      </c>
      <c r="N239">
        <v>0</v>
      </c>
      <c r="O239">
        <v>0</v>
      </c>
      <c r="P239">
        <v>0</v>
      </c>
      <c r="Q239">
        <v>0</v>
      </c>
      <c r="R239">
        <v>12</v>
      </c>
      <c r="S239">
        <v>7</v>
      </c>
      <c r="T239">
        <v>0</v>
      </c>
      <c r="U239">
        <v>1</v>
      </c>
      <c r="V239">
        <v>0</v>
      </c>
      <c r="W239">
        <v>315</v>
      </c>
      <c r="X239">
        <v>90</v>
      </c>
      <c r="Y239">
        <v>40</v>
      </c>
      <c r="Z239">
        <v>58</v>
      </c>
      <c r="AA239">
        <v>8</v>
      </c>
      <c r="AB239">
        <v>115</v>
      </c>
      <c r="AC239">
        <v>31</v>
      </c>
      <c r="AD239">
        <v>12</v>
      </c>
      <c r="AE239">
        <v>34</v>
      </c>
      <c r="AF239">
        <v>8</v>
      </c>
      <c r="AG239">
        <v>31</v>
      </c>
      <c r="AH239">
        <v>5</v>
      </c>
      <c r="AI239">
        <v>6</v>
      </c>
      <c r="AJ239">
        <v>8</v>
      </c>
      <c r="AK239">
        <v>0</v>
      </c>
      <c r="AL239">
        <v>0</v>
      </c>
      <c r="AM239">
        <v>0</v>
      </c>
      <c r="AN239">
        <v>0</v>
      </c>
      <c r="AO239">
        <v>0</v>
      </c>
      <c r="AP239">
        <v>0</v>
      </c>
      <c r="AQ239">
        <v>0</v>
      </c>
      <c r="AR239">
        <v>0</v>
      </c>
      <c r="AS239">
        <v>0</v>
      </c>
      <c r="AT239">
        <v>0</v>
      </c>
      <c r="AU239">
        <v>0</v>
      </c>
      <c r="AV239">
        <v>0</v>
      </c>
      <c r="AW239">
        <v>0</v>
      </c>
      <c r="AX239">
        <v>0</v>
      </c>
      <c r="AY239">
        <v>0</v>
      </c>
      <c r="AZ239">
        <v>0</v>
      </c>
      <c r="BA239">
        <v>0</v>
      </c>
      <c r="BB239">
        <v>0</v>
      </c>
      <c r="BC239">
        <v>0</v>
      </c>
      <c r="BD239">
        <v>0</v>
      </c>
      <c r="BE239">
        <v>0</v>
      </c>
      <c r="BF239">
        <v>0</v>
      </c>
      <c r="BG239" s="20">
        <v>0</v>
      </c>
      <c r="BH239" s="20">
        <v>0</v>
      </c>
      <c r="BI239" s="20">
        <v>9</v>
      </c>
      <c r="BJ239" s="20">
        <v>0</v>
      </c>
      <c r="BK239" s="20">
        <v>10</v>
      </c>
      <c r="BL239" s="20">
        <v>173</v>
      </c>
      <c r="BM239" s="20">
        <v>54</v>
      </c>
      <c r="BN239" s="20">
        <v>11</v>
      </c>
      <c r="BO239" s="20">
        <v>0</v>
      </c>
      <c r="BP239" s="20">
        <v>790</v>
      </c>
      <c r="BQ239" s="20">
        <v>94</v>
      </c>
      <c r="BR239" s="20">
        <v>0</v>
      </c>
      <c r="BS239" s="20">
        <v>60</v>
      </c>
      <c r="BT239" s="20">
        <v>316</v>
      </c>
      <c r="BU239" s="20">
        <v>65</v>
      </c>
      <c r="BV239" s="20">
        <v>236</v>
      </c>
      <c r="BW239" s="20">
        <v>0</v>
      </c>
      <c r="BX239" s="20">
        <v>0</v>
      </c>
      <c r="BY239" s="20">
        <v>3</v>
      </c>
    </row>
    <row r="240" spans="1:77" x14ac:dyDescent="0.25">
      <c r="A240" s="20" t="s">
        <v>643</v>
      </c>
      <c r="B240" s="20" t="s">
        <v>648</v>
      </c>
      <c r="C240" s="20" t="s">
        <v>664</v>
      </c>
      <c r="D240" s="1">
        <v>44641</v>
      </c>
      <c r="E240">
        <v>176</v>
      </c>
      <c r="F240">
        <v>3</v>
      </c>
      <c r="G240">
        <v>2</v>
      </c>
      <c r="H240">
        <v>0</v>
      </c>
      <c r="I240">
        <v>0</v>
      </c>
      <c r="J240">
        <v>123</v>
      </c>
      <c r="K240">
        <v>7</v>
      </c>
      <c r="L240">
        <v>7</v>
      </c>
      <c r="M240">
        <v>1</v>
      </c>
      <c r="N240">
        <v>1</v>
      </c>
      <c r="O240">
        <v>1</v>
      </c>
      <c r="P240">
        <v>0</v>
      </c>
      <c r="Q240">
        <v>0</v>
      </c>
      <c r="R240">
        <v>561</v>
      </c>
      <c r="S240">
        <v>441</v>
      </c>
      <c r="T240">
        <v>53</v>
      </c>
      <c r="U240">
        <v>8</v>
      </c>
      <c r="V240">
        <v>7</v>
      </c>
      <c r="W240">
        <v>1689</v>
      </c>
      <c r="X240">
        <v>1005</v>
      </c>
      <c r="Y240">
        <v>91</v>
      </c>
      <c r="Z240">
        <v>172</v>
      </c>
      <c r="AA240">
        <v>33</v>
      </c>
      <c r="AB240">
        <v>1274</v>
      </c>
      <c r="AC240">
        <v>751</v>
      </c>
      <c r="AD240">
        <v>17</v>
      </c>
      <c r="AE240">
        <v>194</v>
      </c>
      <c r="AF240">
        <v>77</v>
      </c>
      <c r="AG240">
        <v>288</v>
      </c>
      <c r="AH240">
        <v>136</v>
      </c>
      <c r="AI240">
        <v>2</v>
      </c>
      <c r="AJ240">
        <v>42</v>
      </c>
      <c r="AK240">
        <v>12</v>
      </c>
      <c r="AL240">
        <v>68</v>
      </c>
      <c r="AM240">
        <v>50</v>
      </c>
      <c r="AN240">
        <v>9</v>
      </c>
      <c r="AO240">
        <v>2</v>
      </c>
      <c r="AP240">
        <v>0</v>
      </c>
      <c r="AQ240">
        <v>0</v>
      </c>
      <c r="AR240">
        <v>0</v>
      </c>
      <c r="AS240">
        <v>0</v>
      </c>
      <c r="AT240">
        <v>0</v>
      </c>
      <c r="AU240">
        <v>0</v>
      </c>
      <c r="AV240">
        <v>0</v>
      </c>
      <c r="AW240">
        <v>0</v>
      </c>
      <c r="AX240">
        <v>0</v>
      </c>
      <c r="AY240">
        <v>0</v>
      </c>
      <c r="AZ240">
        <v>0</v>
      </c>
      <c r="BA240">
        <v>0</v>
      </c>
      <c r="BB240">
        <v>0</v>
      </c>
      <c r="BC240">
        <v>0</v>
      </c>
      <c r="BD240">
        <v>0</v>
      </c>
      <c r="BE240">
        <v>0</v>
      </c>
      <c r="BF240">
        <v>0</v>
      </c>
      <c r="BG240" s="20">
        <v>3</v>
      </c>
      <c r="BH240" s="20">
        <v>0</v>
      </c>
      <c r="BI240" s="20">
        <v>153</v>
      </c>
      <c r="BJ240" s="20">
        <v>1</v>
      </c>
      <c r="BK240" s="20">
        <v>484</v>
      </c>
      <c r="BL240" s="20">
        <v>1334</v>
      </c>
      <c r="BM240" s="20">
        <v>950</v>
      </c>
      <c r="BN240" s="20">
        <v>218</v>
      </c>
      <c r="BO240" s="20">
        <v>53</v>
      </c>
      <c r="BP240" s="20">
        <v>10613</v>
      </c>
      <c r="BQ240" s="20">
        <v>4354</v>
      </c>
      <c r="BR240" s="20">
        <v>0</v>
      </c>
      <c r="BS240" s="20">
        <v>77</v>
      </c>
      <c r="BT240" s="20">
        <v>2218</v>
      </c>
      <c r="BU240" s="20">
        <v>863</v>
      </c>
      <c r="BV240" s="20">
        <v>6885</v>
      </c>
      <c r="BW240" s="20">
        <v>0</v>
      </c>
      <c r="BX240" s="20">
        <v>0</v>
      </c>
      <c r="BY240" s="20">
        <v>7</v>
      </c>
    </row>
    <row r="241" spans="1:77" x14ac:dyDescent="0.25">
      <c r="A241" s="20" t="s">
        <v>643</v>
      </c>
      <c r="B241" s="20" t="s">
        <v>648</v>
      </c>
      <c r="C241" s="20" t="s">
        <v>665</v>
      </c>
      <c r="D241" s="1">
        <v>44641</v>
      </c>
      <c r="E241">
        <v>86</v>
      </c>
      <c r="F241">
        <v>4</v>
      </c>
      <c r="G241">
        <v>2</v>
      </c>
      <c r="H241">
        <v>0</v>
      </c>
      <c r="I241">
        <v>0</v>
      </c>
      <c r="J241">
        <v>54</v>
      </c>
      <c r="K241">
        <v>2</v>
      </c>
      <c r="L241">
        <v>8</v>
      </c>
      <c r="M241">
        <v>3</v>
      </c>
      <c r="N241">
        <v>0</v>
      </c>
      <c r="O241">
        <v>0</v>
      </c>
      <c r="P241">
        <v>0</v>
      </c>
      <c r="Q241">
        <v>0</v>
      </c>
      <c r="R241">
        <v>184</v>
      </c>
      <c r="S241">
        <v>145</v>
      </c>
      <c r="T241">
        <v>3</v>
      </c>
      <c r="U241">
        <v>11</v>
      </c>
      <c r="V241">
        <v>0</v>
      </c>
      <c r="W241">
        <v>899</v>
      </c>
      <c r="X241">
        <v>522</v>
      </c>
      <c r="Y241">
        <v>54</v>
      </c>
      <c r="Z241">
        <v>108</v>
      </c>
      <c r="AA241">
        <v>8</v>
      </c>
      <c r="AB241">
        <v>619</v>
      </c>
      <c r="AC241">
        <v>316</v>
      </c>
      <c r="AD241">
        <v>5</v>
      </c>
      <c r="AE241">
        <v>172</v>
      </c>
      <c r="AF241">
        <v>25</v>
      </c>
      <c r="AG241">
        <v>162</v>
      </c>
      <c r="AH241">
        <v>81</v>
      </c>
      <c r="AI241">
        <v>4</v>
      </c>
      <c r="AJ241">
        <v>29</v>
      </c>
      <c r="AK241">
        <v>5</v>
      </c>
      <c r="AL241">
        <v>32</v>
      </c>
      <c r="AM241">
        <v>23</v>
      </c>
      <c r="AN241">
        <v>3</v>
      </c>
      <c r="AO241">
        <v>1</v>
      </c>
      <c r="AP241">
        <v>0</v>
      </c>
      <c r="AQ241">
        <v>0</v>
      </c>
      <c r="AR241">
        <v>0</v>
      </c>
      <c r="AS241">
        <v>0</v>
      </c>
      <c r="AT241">
        <v>0</v>
      </c>
      <c r="AU241">
        <v>0</v>
      </c>
      <c r="AV241">
        <v>0</v>
      </c>
      <c r="AW241">
        <v>0</v>
      </c>
      <c r="AX241">
        <v>0</v>
      </c>
      <c r="AY241">
        <v>0</v>
      </c>
      <c r="AZ241">
        <v>0</v>
      </c>
      <c r="BA241">
        <v>0</v>
      </c>
      <c r="BB241">
        <v>0</v>
      </c>
      <c r="BC241">
        <v>0</v>
      </c>
      <c r="BD241">
        <v>0</v>
      </c>
      <c r="BE241">
        <v>0</v>
      </c>
      <c r="BF241">
        <v>0</v>
      </c>
      <c r="BG241" s="20">
        <v>3</v>
      </c>
      <c r="BH241" s="20">
        <v>0</v>
      </c>
      <c r="BI241" s="20">
        <v>66</v>
      </c>
      <c r="BJ241" s="20">
        <v>0</v>
      </c>
      <c r="BK241" s="20">
        <v>165</v>
      </c>
      <c r="BL241" s="20">
        <v>690</v>
      </c>
      <c r="BM241" s="20">
        <v>393</v>
      </c>
      <c r="BN241" s="20">
        <v>116</v>
      </c>
      <c r="BO241" s="20">
        <v>26</v>
      </c>
      <c r="BP241" s="20">
        <v>6793</v>
      </c>
      <c r="BQ241" s="20">
        <v>2384</v>
      </c>
      <c r="BR241" s="20">
        <v>0</v>
      </c>
      <c r="BS241" s="20">
        <v>20</v>
      </c>
      <c r="BT241" s="20">
        <v>2163</v>
      </c>
      <c r="BU241" s="20">
        <v>606</v>
      </c>
      <c r="BV241" s="20">
        <v>3686</v>
      </c>
      <c r="BW241" s="20">
        <v>0</v>
      </c>
      <c r="BX241" s="20">
        <v>0</v>
      </c>
      <c r="BY241" s="20">
        <v>7</v>
      </c>
    </row>
    <row r="242" spans="1:77" x14ac:dyDescent="0.25">
      <c r="A242" s="20" t="s">
        <v>643</v>
      </c>
      <c r="B242" s="20" t="s">
        <v>653</v>
      </c>
      <c r="C242" s="20" t="s">
        <v>666</v>
      </c>
      <c r="D242" s="1">
        <v>44641</v>
      </c>
      <c r="E242">
        <v>169</v>
      </c>
      <c r="F242">
        <v>9</v>
      </c>
      <c r="G242">
        <v>7</v>
      </c>
      <c r="H242">
        <v>2</v>
      </c>
      <c r="I242">
        <v>2</v>
      </c>
      <c r="J242">
        <v>111</v>
      </c>
      <c r="K242">
        <v>6</v>
      </c>
      <c r="L242">
        <v>15</v>
      </c>
      <c r="M242">
        <v>1</v>
      </c>
      <c r="N242">
        <v>46</v>
      </c>
      <c r="O242">
        <v>40</v>
      </c>
      <c r="P242">
        <v>0</v>
      </c>
      <c r="Q242">
        <v>1</v>
      </c>
      <c r="R242">
        <v>647</v>
      </c>
      <c r="S242">
        <v>507</v>
      </c>
      <c r="T242">
        <v>26</v>
      </c>
      <c r="U242">
        <v>30</v>
      </c>
      <c r="V242">
        <v>4</v>
      </c>
      <c r="W242">
        <v>2152</v>
      </c>
      <c r="X242">
        <v>1248</v>
      </c>
      <c r="Y242">
        <v>53</v>
      </c>
      <c r="Z242">
        <v>207</v>
      </c>
      <c r="AA242">
        <v>28</v>
      </c>
      <c r="AB242">
        <v>1050</v>
      </c>
      <c r="AC242">
        <v>659</v>
      </c>
      <c r="AD242">
        <v>37</v>
      </c>
      <c r="AE242">
        <v>132</v>
      </c>
      <c r="AF242">
        <v>19</v>
      </c>
      <c r="AG242">
        <v>416</v>
      </c>
      <c r="AH242">
        <v>181</v>
      </c>
      <c r="AI242">
        <v>3</v>
      </c>
      <c r="AJ242">
        <v>68</v>
      </c>
      <c r="AK242">
        <v>7</v>
      </c>
      <c r="AL242">
        <v>147</v>
      </c>
      <c r="AM242">
        <v>115</v>
      </c>
      <c r="AN242">
        <v>12</v>
      </c>
      <c r="AO242">
        <v>2</v>
      </c>
      <c r="AP242">
        <v>0</v>
      </c>
      <c r="AQ242">
        <v>0</v>
      </c>
      <c r="AR242">
        <v>1</v>
      </c>
      <c r="AS242">
        <v>1</v>
      </c>
      <c r="AT242">
        <v>0</v>
      </c>
      <c r="AU242">
        <v>0</v>
      </c>
      <c r="AV242">
        <v>0</v>
      </c>
      <c r="AW242">
        <v>0</v>
      </c>
      <c r="AX242">
        <v>0</v>
      </c>
      <c r="AY242">
        <v>0</v>
      </c>
      <c r="AZ242">
        <v>0</v>
      </c>
      <c r="BA242">
        <v>0</v>
      </c>
      <c r="BB242">
        <v>0</v>
      </c>
      <c r="BC242">
        <v>0</v>
      </c>
      <c r="BD242">
        <v>0</v>
      </c>
      <c r="BE242">
        <v>0</v>
      </c>
      <c r="BF242">
        <v>0</v>
      </c>
      <c r="BG242" s="20">
        <v>7</v>
      </c>
      <c r="BH242" s="20">
        <v>2</v>
      </c>
      <c r="BI242" s="20">
        <v>137</v>
      </c>
      <c r="BJ242" s="20">
        <v>45</v>
      </c>
      <c r="BK242" s="20">
        <v>576</v>
      </c>
      <c r="BL242" s="20">
        <v>1776</v>
      </c>
      <c r="BM242" s="20">
        <v>843</v>
      </c>
      <c r="BN242" s="20">
        <v>307</v>
      </c>
      <c r="BO242" s="20">
        <v>130</v>
      </c>
      <c r="BP242" s="20">
        <v>8204</v>
      </c>
      <c r="BQ242" s="20">
        <v>3251</v>
      </c>
      <c r="BR242" s="20">
        <v>0</v>
      </c>
      <c r="BS242" s="20">
        <v>221</v>
      </c>
      <c r="BT242" s="20">
        <v>2090</v>
      </c>
      <c r="BU242" s="20">
        <v>197</v>
      </c>
      <c r="BV242" s="20">
        <v>5306</v>
      </c>
      <c r="BW242" s="20">
        <v>2</v>
      </c>
      <c r="BX242" s="20">
        <v>1</v>
      </c>
      <c r="BY242" s="20">
        <v>11</v>
      </c>
    </row>
    <row r="243" spans="1:77" x14ac:dyDescent="0.25">
      <c r="A243" s="20" t="s">
        <v>643</v>
      </c>
      <c r="B243" s="20" t="s">
        <v>644</v>
      </c>
      <c r="C243" s="20" t="s">
        <v>667</v>
      </c>
      <c r="D243" s="1">
        <v>44641</v>
      </c>
      <c r="E243">
        <v>180</v>
      </c>
      <c r="F243">
        <v>2</v>
      </c>
      <c r="G243">
        <v>0</v>
      </c>
      <c r="H243">
        <v>0</v>
      </c>
      <c r="I243">
        <v>0</v>
      </c>
      <c r="J243">
        <v>131</v>
      </c>
      <c r="K243">
        <v>7</v>
      </c>
      <c r="L243">
        <v>7</v>
      </c>
      <c r="M243">
        <v>2</v>
      </c>
      <c r="N243">
        <v>2</v>
      </c>
      <c r="O243">
        <v>2</v>
      </c>
      <c r="P243">
        <v>0</v>
      </c>
      <c r="Q243">
        <v>0</v>
      </c>
      <c r="R243">
        <v>390</v>
      </c>
      <c r="S243">
        <v>310</v>
      </c>
      <c r="T243">
        <v>20</v>
      </c>
      <c r="U243">
        <v>10</v>
      </c>
      <c r="V243">
        <v>2</v>
      </c>
      <c r="W243">
        <v>0</v>
      </c>
      <c r="X243">
        <v>0</v>
      </c>
      <c r="Y243">
        <v>0</v>
      </c>
      <c r="Z243">
        <v>0</v>
      </c>
      <c r="AA243">
        <v>0</v>
      </c>
      <c r="AB243">
        <v>1772</v>
      </c>
      <c r="AC243">
        <v>1204</v>
      </c>
      <c r="AD243">
        <v>55</v>
      </c>
      <c r="AE243">
        <v>151</v>
      </c>
      <c r="AF243">
        <v>28</v>
      </c>
      <c r="AG243">
        <v>576</v>
      </c>
      <c r="AH243">
        <v>281</v>
      </c>
      <c r="AI243">
        <v>28</v>
      </c>
      <c r="AJ243">
        <v>56</v>
      </c>
      <c r="AK243">
        <v>11</v>
      </c>
      <c r="AL243">
        <v>73</v>
      </c>
      <c r="AM243">
        <v>55</v>
      </c>
      <c r="AN243">
        <v>7</v>
      </c>
      <c r="AO243">
        <v>2</v>
      </c>
      <c r="AP243">
        <v>0</v>
      </c>
      <c r="AQ243">
        <v>0</v>
      </c>
      <c r="AR243">
        <v>1</v>
      </c>
      <c r="AS243">
        <v>0</v>
      </c>
      <c r="AT243">
        <v>0</v>
      </c>
      <c r="AU243">
        <v>0</v>
      </c>
      <c r="AV243">
        <v>0</v>
      </c>
      <c r="AW243">
        <v>0</v>
      </c>
      <c r="AX243">
        <v>0</v>
      </c>
      <c r="AY243">
        <v>0</v>
      </c>
      <c r="AZ243">
        <v>0</v>
      </c>
      <c r="BA243">
        <v>0</v>
      </c>
      <c r="BB243">
        <v>0</v>
      </c>
      <c r="BC243">
        <v>0</v>
      </c>
      <c r="BD243">
        <v>0</v>
      </c>
      <c r="BE243">
        <v>0</v>
      </c>
      <c r="BF243">
        <v>0</v>
      </c>
      <c r="BG243" s="20">
        <v>0</v>
      </c>
      <c r="BH243" s="20">
        <v>0</v>
      </c>
      <c r="BI243" s="20">
        <v>159</v>
      </c>
      <c r="BJ243" s="20">
        <v>2</v>
      </c>
      <c r="BK243" s="20">
        <v>353</v>
      </c>
      <c r="BL243" s="20">
        <v>0</v>
      </c>
      <c r="BM243" s="20">
        <v>1484</v>
      </c>
      <c r="BN243" s="20">
        <v>457</v>
      </c>
      <c r="BO243" s="20">
        <v>62</v>
      </c>
      <c r="BP243" s="20">
        <v>9281</v>
      </c>
      <c r="BQ243" s="20">
        <v>4112</v>
      </c>
      <c r="BR243" s="20">
        <v>0</v>
      </c>
      <c r="BS243" s="20">
        <v>304</v>
      </c>
      <c r="BT243" s="20">
        <v>1846</v>
      </c>
      <c r="BU243" s="20">
        <v>338</v>
      </c>
      <c r="BV243" s="20">
        <v>6334</v>
      </c>
      <c r="BW243" s="20">
        <v>16</v>
      </c>
      <c r="BX243" s="20">
        <v>0</v>
      </c>
      <c r="BY243" s="20">
        <v>0</v>
      </c>
    </row>
    <row r="244" spans="1:77" x14ac:dyDescent="0.25">
      <c r="A244" s="20" t="s">
        <v>643</v>
      </c>
      <c r="B244" s="20" t="s">
        <v>668</v>
      </c>
      <c r="C244" s="20" t="s">
        <v>669</v>
      </c>
      <c r="D244" s="1">
        <v>44641</v>
      </c>
      <c r="E244">
        <v>63</v>
      </c>
      <c r="F244">
        <v>3</v>
      </c>
      <c r="G244">
        <v>1</v>
      </c>
      <c r="H244">
        <v>2</v>
      </c>
      <c r="I244">
        <v>1</v>
      </c>
      <c r="J244">
        <v>43</v>
      </c>
      <c r="K244">
        <v>3</v>
      </c>
      <c r="L244">
        <v>8</v>
      </c>
      <c r="M244">
        <v>1</v>
      </c>
      <c r="N244">
        <v>65</v>
      </c>
      <c r="O244">
        <v>53</v>
      </c>
      <c r="P244">
        <v>5</v>
      </c>
      <c r="Q244">
        <v>1</v>
      </c>
      <c r="R244">
        <v>121</v>
      </c>
      <c r="S244">
        <v>94</v>
      </c>
      <c r="T244">
        <v>9</v>
      </c>
      <c r="U244">
        <v>4</v>
      </c>
      <c r="V244">
        <v>1</v>
      </c>
      <c r="W244">
        <v>743</v>
      </c>
      <c r="X244">
        <v>406</v>
      </c>
      <c r="Y244">
        <v>13</v>
      </c>
      <c r="Z244">
        <v>111</v>
      </c>
      <c r="AA244">
        <v>8</v>
      </c>
      <c r="AB244">
        <v>373</v>
      </c>
      <c r="AC244">
        <v>185</v>
      </c>
      <c r="AD244">
        <v>1</v>
      </c>
      <c r="AE244">
        <v>64</v>
      </c>
      <c r="AF244">
        <v>23</v>
      </c>
      <c r="AG244">
        <v>120</v>
      </c>
      <c r="AH244">
        <v>62</v>
      </c>
      <c r="AI244">
        <v>0</v>
      </c>
      <c r="AJ244">
        <v>21</v>
      </c>
      <c r="AK244">
        <v>6</v>
      </c>
      <c r="AL244">
        <v>40</v>
      </c>
      <c r="AM244">
        <v>34</v>
      </c>
      <c r="AN244">
        <v>2</v>
      </c>
      <c r="AO244">
        <v>0</v>
      </c>
      <c r="AP244">
        <v>0</v>
      </c>
      <c r="AQ244">
        <v>0</v>
      </c>
      <c r="AR244">
        <v>1</v>
      </c>
      <c r="AS244">
        <v>0</v>
      </c>
      <c r="AT244">
        <v>0</v>
      </c>
      <c r="AU244">
        <v>0</v>
      </c>
      <c r="AV244">
        <v>1</v>
      </c>
      <c r="AW244">
        <v>0</v>
      </c>
      <c r="AX244">
        <v>0</v>
      </c>
      <c r="AY244">
        <v>0</v>
      </c>
      <c r="AZ244">
        <v>0</v>
      </c>
      <c r="BA244">
        <v>2</v>
      </c>
      <c r="BB244">
        <v>0</v>
      </c>
      <c r="BC244">
        <v>1</v>
      </c>
      <c r="BD244">
        <v>0</v>
      </c>
      <c r="BE244">
        <v>0</v>
      </c>
      <c r="BF244">
        <v>0</v>
      </c>
      <c r="BG244" s="20">
        <v>2</v>
      </c>
      <c r="BH244" s="20">
        <v>1</v>
      </c>
      <c r="BI244" s="20">
        <v>51</v>
      </c>
      <c r="BJ244" s="20">
        <v>55</v>
      </c>
      <c r="BK244" s="20">
        <v>104</v>
      </c>
      <c r="BL244" s="20">
        <v>574</v>
      </c>
      <c r="BM244" s="20">
        <v>270</v>
      </c>
      <c r="BN244" s="20">
        <v>90</v>
      </c>
      <c r="BO244" s="20">
        <v>38</v>
      </c>
      <c r="BP244" s="20">
        <v>4284</v>
      </c>
      <c r="BQ244" s="20">
        <v>1588</v>
      </c>
      <c r="BR244" s="20">
        <v>0</v>
      </c>
      <c r="BS244" s="20">
        <v>12</v>
      </c>
      <c r="BT244" s="20">
        <v>1204</v>
      </c>
      <c r="BU244" s="20">
        <v>383</v>
      </c>
      <c r="BV244" s="20">
        <v>2504</v>
      </c>
      <c r="BW244" s="20">
        <v>1</v>
      </c>
      <c r="BX244" s="20">
        <v>0</v>
      </c>
      <c r="BY244" s="20">
        <v>14</v>
      </c>
    </row>
    <row r="245" spans="1:77" x14ac:dyDescent="0.25">
      <c r="A245" s="20" t="s">
        <v>643</v>
      </c>
      <c r="B245" s="20" t="s">
        <v>659</v>
      </c>
      <c r="C245" s="20" t="s">
        <v>670</v>
      </c>
      <c r="D245" s="1">
        <v>44641</v>
      </c>
      <c r="E245">
        <v>55</v>
      </c>
      <c r="F245">
        <v>2</v>
      </c>
      <c r="G245">
        <v>0</v>
      </c>
      <c r="H245">
        <v>0</v>
      </c>
      <c r="I245">
        <v>0</v>
      </c>
      <c r="J245">
        <v>32</v>
      </c>
      <c r="K245">
        <v>1</v>
      </c>
      <c r="L245">
        <v>8</v>
      </c>
      <c r="M245">
        <v>2</v>
      </c>
      <c r="N245">
        <v>6</v>
      </c>
      <c r="O245">
        <v>4</v>
      </c>
      <c r="P245">
        <v>0</v>
      </c>
      <c r="Q245">
        <v>0</v>
      </c>
      <c r="R245">
        <v>163</v>
      </c>
      <c r="S245">
        <v>122</v>
      </c>
      <c r="T245">
        <v>15</v>
      </c>
      <c r="U245">
        <v>2</v>
      </c>
      <c r="V245">
        <v>2</v>
      </c>
      <c r="W245">
        <v>510</v>
      </c>
      <c r="X245">
        <v>297</v>
      </c>
      <c r="Y245">
        <v>20</v>
      </c>
      <c r="Z245">
        <v>76</v>
      </c>
      <c r="AA245">
        <v>7</v>
      </c>
      <c r="AB245">
        <v>321</v>
      </c>
      <c r="AC245">
        <v>179</v>
      </c>
      <c r="AD245">
        <v>6</v>
      </c>
      <c r="AE245">
        <v>57</v>
      </c>
      <c r="AF245">
        <v>27</v>
      </c>
      <c r="AG245">
        <v>124</v>
      </c>
      <c r="AH245">
        <v>60</v>
      </c>
      <c r="AI245">
        <v>1</v>
      </c>
      <c r="AJ245">
        <v>20</v>
      </c>
      <c r="AK245">
        <v>4</v>
      </c>
      <c r="AL245">
        <v>35</v>
      </c>
      <c r="AM245">
        <v>24</v>
      </c>
      <c r="AN245">
        <v>3</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20">
        <v>0</v>
      </c>
      <c r="BH245" s="20">
        <v>0</v>
      </c>
      <c r="BI245" s="20">
        <v>39</v>
      </c>
      <c r="BJ245" s="20">
        <v>5</v>
      </c>
      <c r="BK245" s="20">
        <v>139</v>
      </c>
      <c r="BL245" s="20">
        <v>388</v>
      </c>
      <c r="BM245" s="20">
        <v>225</v>
      </c>
      <c r="BN245" s="20">
        <v>91</v>
      </c>
      <c r="BO245" s="20">
        <v>32</v>
      </c>
      <c r="BP245" s="20">
        <v>2475</v>
      </c>
      <c r="BQ245" s="20">
        <v>1063</v>
      </c>
      <c r="BR245" s="20">
        <v>0</v>
      </c>
      <c r="BS245" s="20">
        <v>33</v>
      </c>
      <c r="BT245" s="20">
        <v>543</v>
      </c>
      <c r="BU245" s="20">
        <v>192</v>
      </c>
      <c r="BV245" s="20">
        <v>1582</v>
      </c>
      <c r="BW245" s="20">
        <v>0</v>
      </c>
      <c r="BX245" s="20">
        <v>0</v>
      </c>
      <c r="BY245" s="20">
        <v>8</v>
      </c>
    </row>
    <row r="246" spans="1:77" x14ac:dyDescent="0.25">
      <c r="A246" s="20" t="s">
        <v>643</v>
      </c>
      <c r="B246" s="20" t="s">
        <v>646</v>
      </c>
      <c r="C246" s="20" t="s">
        <v>671</v>
      </c>
      <c r="D246" s="1">
        <v>44641</v>
      </c>
      <c r="E246">
        <v>146</v>
      </c>
      <c r="F246">
        <v>5</v>
      </c>
      <c r="G246">
        <v>5</v>
      </c>
      <c r="H246">
        <v>1</v>
      </c>
      <c r="I246">
        <v>1</v>
      </c>
      <c r="J246">
        <v>91</v>
      </c>
      <c r="K246">
        <v>14</v>
      </c>
      <c r="L246">
        <v>4</v>
      </c>
      <c r="M246">
        <v>4</v>
      </c>
      <c r="N246">
        <v>6</v>
      </c>
      <c r="O246">
        <v>1</v>
      </c>
      <c r="P246">
        <v>0</v>
      </c>
      <c r="Q246">
        <v>1</v>
      </c>
      <c r="R246">
        <v>424</v>
      </c>
      <c r="S246">
        <v>304</v>
      </c>
      <c r="T246">
        <v>26</v>
      </c>
      <c r="U246">
        <v>7</v>
      </c>
      <c r="V246">
        <v>5</v>
      </c>
      <c r="W246">
        <v>1831</v>
      </c>
      <c r="X246">
        <v>964</v>
      </c>
      <c r="Y246">
        <v>144</v>
      </c>
      <c r="Z246">
        <v>122</v>
      </c>
      <c r="AA246">
        <v>27</v>
      </c>
      <c r="AB246">
        <v>799</v>
      </c>
      <c r="AC246">
        <v>448</v>
      </c>
      <c r="AD246">
        <v>115</v>
      </c>
      <c r="AE246">
        <v>35</v>
      </c>
      <c r="AF246">
        <v>30</v>
      </c>
      <c r="AG246">
        <v>277</v>
      </c>
      <c r="AH246">
        <v>111</v>
      </c>
      <c r="AI246">
        <v>15</v>
      </c>
      <c r="AJ246">
        <v>36</v>
      </c>
      <c r="AK246">
        <v>8</v>
      </c>
      <c r="AL246">
        <v>38</v>
      </c>
      <c r="AM246">
        <v>21</v>
      </c>
      <c r="AN246">
        <v>2</v>
      </c>
      <c r="AO246">
        <v>0</v>
      </c>
      <c r="AP246">
        <v>0</v>
      </c>
      <c r="AQ246">
        <v>0</v>
      </c>
      <c r="AR246">
        <v>0</v>
      </c>
      <c r="AS246">
        <v>0</v>
      </c>
      <c r="AT246">
        <v>0</v>
      </c>
      <c r="AU246">
        <v>0</v>
      </c>
      <c r="AV246">
        <v>0</v>
      </c>
      <c r="AW246">
        <v>0</v>
      </c>
      <c r="AX246">
        <v>0</v>
      </c>
      <c r="AY246">
        <v>0</v>
      </c>
      <c r="AZ246">
        <v>0</v>
      </c>
      <c r="BA246">
        <v>0</v>
      </c>
      <c r="BB246">
        <v>0</v>
      </c>
      <c r="BC246">
        <v>0</v>
      </c>
      <c r="BD246">
        <v>0</v>
      </c>
      <c r="BE246">
        <v>0</v>
      </c>
      <c r="BF246">
        <v>0</v>
      </c>
      <c r="BG246" s="20">
        <v>5</v>
      </c>
      <c r="BH246" s="20">
        <v>1</v>
      </c>
      <c r="BI246" s="20">
        <v>124</v>
      </c>
      <c r="BJ246" s="20">
        <v>5</v>
      </c>
      <c r="BK246" s="20">
        <v>377</v>
      </c>
      <c r="BL246" s="20">
        <v>1453</v>
      </c>
      <c r="BM246" s="20">
        <v>594</v>
      </c>
      <c r="BN246" s="20">
        <v>196</v>
      </c>
      <c r="BO246" s="20">
        <v>32</v>
      </c>
      <c r="BP246" s="20">
        <v>10341</v>
      </c>
      <c r="BQ246" s="20">
        <v>2907</v>
      </c>
      <c r="BR246" s="20">
        <v>0</v>
      </c>
      <c r="BS246" s="20">
        <v>229</v>
      </c>
      <c r="BT246" s="20">
        <v>2981</v>
      </c>
      <c r="BU246" s="20">
        <v>1327</v>
      </c>
      <c r="BV246" s="20">
        <v>5232</v>
      </c>
      <c r="BW246" s="20">
        <v>0</v>
      </c>
      <c r="BX246" s="20">
        <v>0</v>
      </c>
      <c r="BY246" s="20">
        <v>18</v>
      </c>
    </row>
    <row r="247" spans="1:77" x14ac:dyDescent="0.25">
      <c r="A247" s="20" t="s">
        <v>643</v>
      </c>
      <c r="B247" s="20" t="s">
        <v>668</v>
      </c>
      <c r="C247" s="20" t="s">
        <v>672</v>
      </c>
      <c r="D247" s="1">
        <v>44641</v>
      </c>
      <c r="E247">
        <v>174</v>
      </c>
      <c r="F247">
        <v>11</v>
      </c>
      <c r="G247">
        <v>6</v>
      </c>
      <c r="H247">
        <v>0</v>
      </c>
      <c r="I247">
        <v>0</v>
      </c>
      <c r="J247">
        <v>74</v>
      </c>
      <c r="K247">
        <v>13</v>
      </c>
      <c r="L247">
        <v>17</v>
      </c>
      <c r="M247">
        <v>6</v>
      </c>
      <c r="N247">
        <v>4</v>
      </c>
      <c r="O247">
        <v>0</v>
      </c>
      <c r="P247">
        <v>0</v>
      </c>
      <c r="Q247">
        <v>0</v>
      </c>
      <c r="R247">
        <v>264</v>
      </c>
      <c r="S247">
        <v>163</v>
      </c>
      <c r="T247">
        <v>15</v>
      </c>
      <c r="U247">
        <v>13</v>
      </c>
      <c r="V247">
        <v>2</v>
      </c>
      <c r="W247">
        <v>1968</v>
      </c>
      <c r="X247">
        <v>563</v>
      </c>
      <c r="Y247">
        <v>106</v>
      </c>
      <c r="Z247">
        <v>231</v>
      </c>
      <c r="AA247">
        <v>41</v>
      </c>
      <c r="AB247">
        <v>771</v>
      </c>
      <c r="AC247">
        <v>255</v>
      </c>
      <c r="AD247">
        <v>15</v>
      </c>
      <c r="AE247">
        <v>110</v>
      </c>
      <c r="AF247">
        <v>57</v>
      </c>
      <c r="AG247">
        <v>372</v>
      </c>
      <c r="AH247">
        <v>68</v>
      </c>
      <c r="AI247">
        <v>17</v>
      </c>
      <c r="AJ247">
        <v>59</v>
      </c>
      <c r="AK247">
        <v>3</v>
      </c>
      <c r="AL247">
        <v>63</v>
      </c>
      <c r="AM247">
        <v>24</v>
      </c>
      <c r="AN247">
        <v>8</v>
      </c>
      <c r="AO247">
        <v>3</v>
      </c>
      <c r="AP247">
        <v>0</v>
      </c>
      <c r="AQ247">
        <v>0</v>
      </c>
      <c r="AR247">
        <v>2</v>
      </c>
      <c r="AS247">
        <v>1</v>
      </c>
      <c r="AT247">
        <v>0</v>
      </c>
      <c r="AU247">
        <v>0</v>
      </c>
      <c r="AV247">
        <v>0</v>
      </c>
      <c r="AW247">
        <v>0</v>
      </c>
      <c r="AX247">
        <v>0</v>
      </c>
      <c r="AY247">
        <v>0</v>
      </c>
      <c r="AZ247">
        <v>0</v>
      </c>
      <c r="BA247">
        <v>0</v>
      </c>
      <c r="BB247">
        <v>0</v>
      </c>
      <c r="BC247">
        <v>0</v>
      </c>
      <c r="BD247">
        <v>0</v>
      </c>
      <c r="BE247">
        <v>0</v>
      </c>
      <c r="BF247">
        <v>0</v>
      </c>
      <c r="BG247" s="20">
        <v>8</v>
      </c>
      <c r="BH247" s="20">
        <v>0</v>
      </c>
      <c r="BI247" s="20">
        <v>129</v>
      </c>
      <c r="BJ247" s="20">
        <v>4</v>
      </c>
      <c r="BK247" s="20">
        <v>231</v>
      </c>
      <c r="BL247" s="20">
        <v>1460</v>
      </c>
      <c r="BM247" s="20">
        <v>568</v>
      </c>
      <c r="BN247" s="20">
        <v>270</v>
      </c>
      <c r="BO247" s="20">
        <v>48</v>
      </c>
      <c r="BP247" s="20">
        <v>9673</v>
      </c>
      <c r="BQ247" s="20">
        <v>921</v>
      </c>
      <c r="BR247" s="20">
        <v>0</v>
      </c>
      <c r="BS247" s="20">
        <v>145</v>
      </c>
      <c r="BT247" s="20">
        <v>2515</v>
      </c>
      <c r="BU247" s="20">
        <v>717</v>
      </c>
      <c r="BV247" s="20">
        <v>5859</v>
      </c>
      <c r="BW247" s="20">
        <v>0</v>
      </c>
      <c r="BX247" s="20">
        <v>0</v>
      </c>
      <c r="BY247" s="20">
        <v>0</v>
      </c>
    </row>
    <row r="248" spans="1:77" x14ac:dyDescent="0.25">
      <c r="A248" s="20" t="s">
        <v>643</v>
      </c>
      <c r="B248" s="20" t="s">
        <v>653</v>
      </c>
      <c r="C248" s="20" t="s">
        <v>673</v>
      </c>
      <c r="D248" s="1">
        <v>44641</v>
      </c>
      <c r="E248">
        <v>30</v>
      </c>
      <c r="F248">
        <v>0</v>
      </c>
      <c r="G248">
        <v>0</v>
      </c>
      <c r="H248">
        <v>0</v>
      </c>
      <c r="I248">
        <v>0</v>
      </c>
      <c r="J248">
        <v>25</v>
      </c>
      <c r="K248">
        <v>0</v>
      </c>
      <c r="L248">
        <v>0</v>
      </c>
      <c r="M248">
        <v>0</v>
      </c>
      <c r="N248">
        <v>1</v>
      </c>
      <c r="O248">
        <v>1</v>
      </c>
      <c r="P248">
        <v>0</v>
      </c>
      <c r="Q248">
        <v>0</v>
      </c>
      <c r="R248">
        <v>127</v>
      </c>
      <c r="S248">
        <v>114</v>
      </c>
      <c r="T248">
        <v>1</v>
      </c>
      <c r="U248">
        <v>4</v>
      </c>
      <c r="V248">
        <v>0</v>
      </c>
      <c r="W248">
        <v>260</v>
      </c>
      <c r="X248">
        <v>201</v>
      </c>
      <c r="Y248">
        <v>2</v>
      </c>
      <c r="Z248">
        <v>18</v>
      </c>
      <c r="AA248">
        <v>8</v>
      </c>
      <c r="AB248">
        <v>300</v>
      </c>
      <c r="AC248">
        <v>212</v>
      </c>
      <c r="AD248">
        <v>1</v>
      </c>
      <c r="AE248">
        <v>33</v>
      </c>
      <c r="AF248">
        <v>20</v>
      </c>
      <c r="AG248">
        <v>45</v>
      </c>
      <c r="AH248">
        <v>29</v>
      </c>
      <c r="AI248">
        <v>0</v>
      </c>
      <c r="AJ248">
        <v>6</v>
      </c>
      <c r="AK248">
        <v>3</v>
      </c>
      <c r="AL248">
        <v>10</v>
      </c>
      <c r="AM248">
        <v>10</v>
      </c>
      <c r="AN248">
        <v>0</v>
      </c>
      <c r="AO248">
        <v>0</v>
      </c>
      <c r="AP248">
        <v>0</v>
      </c>
      <c r="AQ248">
        <v>0</v>
      </c>
      <c r="AR248">
        <v>0</v>
      </c>
      <c r="AS248">
        <v>0</v>
      </c>
      <c r="AT248">
        <v>0</v>
      </c>
      <c r="AU248">
        <v>0</v>
      </c>
      <c r="AV248">
        <v>0</v>
      </c>
      <c r="AW248">
        <v>0</v>
      </c>
      <c r="AX248">
        <v>0</v>
      </c>
      <c r="AY248">
        <v>0</v>
      </c>
      <c r="AZ248">
        <v>0</v>
      </c>
      <c r="BA248">
        <v>0</v>
      </c>
      <c r="BB248">
        <v>0</v>
      </c>
      <c r="BC248">
        <v>0</v>
      </c>
      <c r="BD248">
        <v>0</v>
      </c>
      <c r="BE248">
        <v>0</v>
      </c>
      <c r="BF248">
        <v>0</v>
      </c>
      <c r="BG248" s="20">
        <v>0</v>
      </c>
      <c r="BH248" s="20">
        <v>0</v>
      </c>
      <c r="BI248" s="20">
        <v>28</v>
      </c>
      <c r="BJ248" s="20">
        <v>1</v>
      </c>
      <c r="BK248" s="20">
        <v>121</v>
      </c>
      <c r="BL248" s="20">
        <v>227</v>
      </c>
      <c r="BM248" s="20">
        <v>240</v>
      </c>
      <c r="BN248" s="20">
        <v>36</v>
      </c>
      <c r="BO248" s="20">
        <v>10</v>
      </c>
      <c r="BP248" s="20">
        <v>1487</v>
      </c>
      <c r="BQ248" s="20">
        <v>803</v>
      </c>
      <c r="BR248" s="20">
        <v>0</v>
      </c>
      <c r="BS248" s="20">
        <v>3</v>
      </c>
      <c r="BT248" s="20">
        <v>306</v>
      </c>
      <c r="BU248" s="20">
        <v>117</v>
      </c>
      <c r="BV248" s="20">
        <v>1019</v>
      </c>
      <c r="BW248" s="20">
        <v>0</v>
      </c>
      <c r="BX248" s="20">
        <v>0</v>
      </c>
      <c r="BY248" s="20">
        <v>4</v>
      </c>
    </row>
    <row r="249" spans="1:77" x14ac:dyDescent="0.25">
      <c r="A249" s="20" t="s">
        <v>643</v>
      </c>
      <c r="B249" s="20" t="s">
        <v>668</v>
      </c>
      <c r="C249" s="20" t="s">
        <v>674</v>
      </c>
      <c r="D249" s="1">
        <v>44641</v>
      </c>
      <c r="E249">
        <v>194</v>
      </c>
      <c r="F249">
        <v>7</v>
      </c>
      <c r="G249">
        <v>6</v>
      </c>
      <c r="H249">
        <v>1</v>
      </c>
      <c r="I249">
        <v>1</v>
      </c>
      <c r="J249">
        <v>122</v>
      </c>
      <c r="K249">
        <v>2</v>
      </c>
      <c r="L249">
        <v>17</v>
      </c>
      <c r="M249">
        <v>2</v>
      </c>
      <c r="N249">
        <v>17</v>
      </c>
      <c r="O249">
        <v>13</v>
      </c>
      <c r="P249">
        <v>0</v>
      </c>
      <c r="Q249">
        <v>0</v>
      </c>
      <c r="R249">
        <v>324</v>
      </c>
      <c r="S249">
        <v>217</v>
      </c>
      <c r="T249">
        <v>21</v>
      </c>
      <c r="U249">
        <v>7</v>
      </c>
      <c r="V249">
        <v>11</v>
      </c>
      <c r="W249">
        <v>2370</v>
      </c>
      <c r="X249">
        <v>1245</v>
      </c>
      <c r="Y249">
        <v>32</v>
      </c>
      <c r="Z249">
        <v>284</v>
      </c>
      <c r="AA249">
        <v>40</v>
      </c>
      <c r="AB249">
        <v>804</v>
      </c>
      <c r="AC249">
        <v>447</v>
      </c>
      <c r="AD249">
        <v>1</v>
      </c>
      <c r="AE249">
        <v>124</v>
      </c>
      <c r="AF249">
        <v>43</v>
      </c>
      <c r="AG249">
        <v>441</v>
      </c>
      <c r="AH249">
        <v>207</v>
      </c>
      <c r="AI249">
        <v>1</v>
      </c>
      <c r="AJ249">
        <v>69</v>
      </c>
      <c r="AK249">
        <v>7</v>
      </c>
      <c r="AL249">
        <v>82</v>
      </c>
      <c r="AM249">
        <v>45</v>
      </c>
      <c r="AN249">
        <v>10</v>
      </c>
      <c r="AO249">
        <v>2</v>
      </c>
      <c r="AP249">
        <v>0</v>
      </c>
      <c r="AQ249">
        <v>0</v>
      </c>
      <c r="AR249">
        <v>0</v>
      </c>
      <c r="AS249">
        <v>0</v>
      </c>
      <c r="AT249">
        <v>0</v>
      </c>
      <c r="AU249">
        <v>0</v>
      </c>
      <c r="AV249">
        <v>0</v>
      </c>
      <c r="AW249">
        <v>0</v>
      </c>
      <c r="AX249">
        <v>0</v>
      </c>
      <c r="AY249">
        <v>0</v>
      </c>
      <c r="AZ249">
        <v>0</v>
      </c>
      <c r="BA249">
        <v>0</v>
      </c>
      <c r="BB249">
        <v>0</v>
      </c>
      <c r="BC249">
        <v>0</v>
      </c>
      <c r="BD249">
        <v>0</v>
      </c>
      <c r="BE249">
        <v>0</v>
      </c>
      <c r="BF249">
        <v>0</v>
      </c>
      <c r="BG249" s="20">
        <v>7</v>
      </c>
      <c r="BH249" s="20">
        <v>1</v>
      </c>
      <c r="BI249" s="20">
        <v>166</v>
      </c>
      <c r="BJ249" s="20">
        <v>17</v>
      </c>
      <c r="BK249" s="20">
        <v>274</v>
      </c>
      <c r="BL249" s="20">
        <v>1914</v>
      </c>
      <c r="BM249" s="20">
        <v>620</v>
      </c>
      <c r="BN249" s="20">
        <v>340</v>
      </c>
      <c r="BO249" s="20">
        <v>66</v>
      </c>
      <c r="BP249" s="20">
        <v>9813</v>
      </c>
      <c r="BQ249" s="20">
        <v>3771</v>
      </c>
      <c r="BR249" s="20">
        <v>0</v>
      </c>
      <c r="BS249" s="20">
        <v>20</v>
      </c>
      <c r="BT249" s="20">
        <v>2236</v>
      </c>
      <c r="BU249" s="20">
        <v>726</v>
      </c>
      <c r="BV249" s="20">
        <v>6345</v>
      </c>
      <c r="BW249" s="20">
        <v>1</v>
      </c>
      <c r="BX249" s="20">
        <v>0</v>
      </c>
      <c r="BY249" s="20">
        <v>13</v>
      </c>
    </row>
    <row r="250" spans="1:77" x14ac:dyDescent="0.25">
      <c r="A250" s="20" t="s">
        <v>643</v>
      </c>
      <c r="B250" s="20" t="s">
        <v>659</v>
      </c>
      <c r="C250" s="20" t="s">
        <v>675</v>
      </c>
      <c r="D250" s="1">
        <v>44641</v>
      </c>
      <c r="E250">
        <v>224</v>
      </c>
      <c r="F250">
        <v>13</v>
      </c>
      <c r="G250">
        <v>11</v>
      </c>
      <c r="H250">
        <v>1</v>
      </c>
      <c r="I250">
        <v>1</v>
      </c>
      <c r="J250">
        <v>155</v>
      </c>
      <c r="K250">
        <v>5</v>
      </c>
      <c r="L250">
        <v>19</v>
      </c>
      <c r="M250">
        <v>2</v>
      </c>
      <c r="N250">
        <v>19</v>
      </c>
      <c r="O250">
        <v>17</v>
      </c>
      <c r="P250">
        <v>1</v>
      </c>
      <c r="Q250">
        <v>0</v>
      </c>
      <c r="R250">
        <v>619</v>
      </c>
      <c r="S250">
        <v>490</v>
      </c>
      <c r="T250">
        <v>55</v>
      </c>
      <c r="U250">
        <v>4</v>
      </c>
      <c r="V250">
        <v>5</v>
      </c>
      <c r="W250">
        <v>2148</v>
      </c>
      <c r="X250">
        <v>1200</v>
      </c>
      <c r="Y250">
        <v>69</v>
      </c>
      <c r="Z250">
        <v>272</v>
      </c>
      <c r="AA250">
        <v>20</v>
      </c>
      <c r="AB250">
        <v>1317</v>
      </c>
      <c r="AC250">
        <v>852</v>
      </c>
      <c r="AD250">
        <v>12</v>
      </c>
      <c r="AE250">
        <v>158</v>
      </c>
      <c r="AF250">
        <v>66</v>
      </c>
      <c r="AG250">
        <v>371</v>
      </c>
      <c r="AH250">
        <v>156</v>
      </c>
      <c r="AI250">
        <v>11</v>
      </c>
      <c r="AJ250">
        <v>78</v>
      </c>
      <c r="AK250">
        <v>11</v>
      </c>
      <c r="AL250">
        <v>138</v>
      </c>
      <c r="AM250">
        <v>98</v>
      </c>
      <c r="AN250">
        <v>11</v>
      </c>
      <c r="AO250">
        <v>2</v>
      </c>
      <c r="AP250">
        <v>0</v>
      </c>
      <c r="AQ250">
        <v>0</v>
      </c>
      <c r="AR250">
        <v>0</v>
      </c>
      <c r="AS250">
        <v>1</v>
      </c>
      <c r="AT250">
        <v>0</v>
      </c>
      <c r="AU250">
        <v>0</v>
      </c>
      <c r="AV250">
        <v>0</v>
      </c>
      <c r="AW250">
        <v>0</v>
      </c>
      <c r="AX250">
        <v>0</v>
      </c>
      <c r="AY250">
        <v>0</v>
      </c>
      <c r="AZ250">
        <v>0</v>
      </c>
      <c r="BA250">
        <v>0</v>
      </c>
      <c r="BB250">
        <v>0</v>
      </c>
      <c r="BC250">
        <v>0</v>
      </c>
      <c r="BD250">
        <v>0</v>
      </c>
      <c r="BE250">
        <v>0</v>
      </c>
      <c r="BF250">
        <v>0</v>
      </c>
      <c r="BG250" s="20">
        <v>12</v>
      </c>
      <c r="BH250" s="20">
        <v>1</v>
      </c>
      <c r="BI250" s="20">
        <v>190</v>
      </c>
      <c r="BJ250" s="20">
        <v>18</v>
      </c>
      <c r="BK250" s="20">
        <v>545</v>
      </c>
      <c r="BL250" s="20">
        <v>1704</v>
      </c>
      <c r="BM250" s="20">
        <v>1050</v>
      </c>
      <c r="BN250" s="20">
        <v>253</v>
      </c>
      <c r="BO250" s="20">
        <v>121</v>
      </c>
      <c r="BP250" s="20">
        <v>7588</v>
      </c>
      <c r="BQ250" s="20">
        <v>2970</v>
      </c>
      <c r="BR250" s="20">
        <v>0</v>
      </c>
      <c r="BS250" s="20">
        <v>107</v>
      </c>
      <c r="BT250" s="20">
        <v>1725</v>
      </c>
      <c r="BU250" s="20">
        <v>600</v>
      </c>
      <c r="BV250" s="20">
        <v>4820</v>
      </c>
      <c r="BW250" s="20">
        <v>1</v>
      </c>
      <c r="BX250" s="20">
        <v>1</v>
      </c>
      <c r="BY250" s="20">
        <v>40</v>
      </c>
    </row>
    <row r="251" spans="1:77" x14ac:dyDescent="0.25">
      <c r="A251" s="20" t="s">
        <v>643</v>
      </c>
      <c r="B251" s="20" t="s">
        <v>668</v>
      </c>
      <c r="C251" s="20" t="s">
        <v>676</v>
      </c>
      <c r="D251" s="1">
        <v>44641</v>
      </c>
      <c r="E251">
        <v>51</v>
      </c>
      <c r="F251">
        <v>2</v>
      </c>
      <c r="G251">
        <v>2</v>
      </c>
      <c r="H251">
        <v>0</v>
      </c>
      <c r="I251">
        <v>0</v>
      </c>
      <c r="J251">
        <v>33</v>
      </c>
      <c r="K251">
        <v>0</v>
      </c>
      <c r="L251">
        <v>3</v>
      </c>
      <c r="M251">
        <v>4</v>
      </c>
      <c r="N251">
        <v>0</v>
      </c>
      <c r="O251">
        <v>0</v>
      </c>
      <c r="P251">
        <v>0</v>
      </c>
      <c r="Q251">
        <v>0</v>
      </c>
      <c r="R251">
        <v>99</v>
      </c>
      <c r="S251">
        <v>68</v>
      </c>
      <c r="T251">
        <v>13</v>
      </c>
      <c r="U251">
        <v>3</v>
      </c>
      <c r="V251">
        <v>1</v>
      </c>
      <c r="W251">
        <v>630</v>
      </c>
      <c r="X251">
        <v>341</v>
      </c>
      <c r="Y251">
        <v>15</v>
      </c>
      <c r="Z251">
        <v>97</v>
      </c>
      <c r="AA251">
        <v>7</v>
      </c>
      <c r="AB251">
        <v>290</v>
      </c>
      <c r="AC251">
        <v>141</v>
      </c>
      <c r="AD251">
        <v>3</v>
      </c>
      <c r="AE251">
        <v>61</v>
      </c>
      <c r="AF251">
        <v>17</v>
      </c>
      <c r="AG251">
        <v>134</v>
      </c>
      <c r="AH251">
        <v>58</v>
      </c>
      <c r="AI251">
        <v>1</v>
      </c>
      <c r="AJ251">
        <v>25</v>
      </c>
      <c r="AK251">
        <v>1</v>
      </c>
      <c r="AL251">
        <v>25</v>
      </c>
      <c r="AM251">
        <v>18</v>
      </c>
      <c r="AN251">
        <v>2</v>
      </c>
      <c r="AO251">
        <v>1</v>
      </c>
      <c r="AP251">
        <v>0</v>
      </c>
      <c r="AQ251">
        <v>0</v>
      </c>
      <c r="AR251">
        <v>0</v>
      </c>
      <c r="AS251">
        <v>0</v>
      </c>
      <c r="AT251">
        <v>0</v>
      </c>
      <c r="AU251">
        <v>0</v>
      </c>
      <c r="AV251">
        <v>0</v>
      </c>
      <c r="AW251">
        <v>0</v>
      </c>
      <c r="AX251">
        <v>0</v>
      </c>
      <c r="AY251">
        <v>0</v>
      </c>
      <c r="AZ251">
        <v>0</v>
      </c>
      <c r="BA251">
        <v>0</v>
      </c>
      <c r="BB251">
        <v>0</v>
      </c>
      <c r="BC251">
        <v>0</v>
      </c>
      <c r="BD251">
        <v>0</v>
      </c>
      <c r="BE251">
        <v>0</v>
      </c>
      <c r="BF251">
        <v>0</v>
      </c>
      <c r="BG251" s="20">
        <v>2</v>
      </c>
      <c r="BH251" s="20">
        <v>0</v>
      </c>
      <c r="BI251" s="20">
        <v>44</v>
      </c>
      <c r="BJ251" s="20">
        <v>0</v>
      </c>
      <c r="BK251" s="20">
        <v>81</v>
      </c>
      <c r="BL251" s="20">
        <v>491</v>
      </c>
      <c r="BM251" s="20">
        <v>204</v>
      </c>
      <c r="BN251" s="20">
        <v>96</v>
      </c>
      <c r="BO251" s="20">
        <v>21</v>
      </c>
      <c r="BP251" s="20">
        <v>2583</v>
      </c>
      <c r="BQ251" s="20">
        <v>761</v>
      </c>
      <c r="BR251" s="20">
        <v>0</v>
      </c>
      <c r="BS251" s="20">
        <v>14</v>
      </c>
      <c r="BT251" s="20">
        <v>825</v>
      </c>
      <c r="BU251" s="20">
        <v>215</v>
      </c>
      <c r="BV251" s="20">
        <v>1392</v>
      </c>
      <c r="BW251" s="20">
        <v>1</v>
      </c>
      <c r="BX251" s="20">
        <v>0</v>
      </c>
      <c r="BY251" s="20">
        <v>11</v>
      </c>
    </row>
    <row r="252" spans="1:77" x14ac:dyDescent="0.25">
      <c r="A252" s="20" t="s">
        <v>643</v>
      </c>
      <c r="B252" s="20" t="s">
        <v>650</v>
      </c>
      <c r="C252" s="20" t="s">
        <v>677</v>
      </c>
      <c r="D252" s="1">
        <v>44641</v>
      </c>
      <c r="E252">
        <v>87</v>
      </c>
      <c r="F252">
        <v>0</v>
      </c>
      <c r="G252">
        <v>0</v>
      </c>
      <c r="H252">
        <v>0</v>
      </c>
      <c r="I252">
        <v>0</v>
      </c>
      <c r="J252">
        <v>50</v>
      </c>
      <c r="K252">
        <v>9</v>
      </c>
      <c r="L252">
        <v>3</v>
      </c>
      <c r="M252">
        <v>0</v>
      </c>
      <c r="N252">
        <v>0</v>
      </c>
      <c r="O252">
        <v>0</v>
      </c>
      <c r="P252">
        <v>0</v>
      </c>
      <c r="Q252">
        <v>0</v>
      </c>
      <c r="R252">
        <v>182</v>
      </c>
      <c r="S252">
        <v>129</v>
      </c>
      <c r="T252">
        <v>27</v>
      </c>
      <c r="U252">
        <v>0</v>
      </c>
      <c r="V252">
        <v>3</v>
      </c>
      <c r="W252">
        <v>888</v>
      </c>
      <c r="X252">
        <v>487</v>
      </c>
      <c r="Y252">
        <v>68</v>
      </c>
      <c r="Z252">
        <v>64</v>
      </c>
      <c r="AA252">
        <v>11</v>
      </c>
      <c r="AB252">
        <v>466</v>
      </c>
      <c r="AC252">
        <v>252</v>
      </c>
      <c r="AD252">
        <v>68</v>
      </c>
      <c r="AE252">
        <v>45</v>
      </c>
      <c r="AF252">
        <v>4</v>
      </c>
      <c r="AG252">
        <v>201</v>
      </c>
      <c r="AH252">
        <v>107</v>
      </c>
      <c r="AI252">
        <v>4</v>
      </c>
      <c r="AJ252">
        <v>22</v>
      </c>
      <c r="AK252">
        <v>2</v>
      </c>
      <c r="AL252">
        <v>30</v>
      </c>
      <c r="AM252">
        <v>16</v>
      </c>
      <c r="AN252">
        <v>3</v>
      </c>
      <c r="AO252">
        <v>1</v>
      </c>
      <c r="AP252">
        <v>0</v>
      </c>
      <c r="AQ252">
        <v>0</v>
      </c>
      <c r="AR252">
        <v>0</v>
      </c>
      <c r="AS252">
        <v>0</v>
      </c>
      <c r="AT252">
        <v>0</v>
      </c>
      <c r="AU252">
        <v>0</v>
      </c>
      <c r="AV252">
        <v>0</v>
      </c>
      <c r="AW252">
        <v>0</v>
      </c>
      <c r="AX252">
        <v>0</v>
      </c>
      <c r="AY252">
        <v>0</v>
      </c>
      <c r="AZ252">
        <v>0</v>
      </c>
      <c r="BA252">
        <v>0</v>
      </c>
      <c r="BB252">
        <v>0</v>
      </c>
      <c r="BC252">
        <v>0</v>
      </c>
      <c r="BD252">
        <v>0</v>
      </c>
      <c r="BE252">
        <v>0</v>
      </c>
      <c r="BF252">
        <v>0</v>
      </c>
      <c r="BG252" s="20">
        <v>0</v>
      </c>
      <c r="BH252" s="20">
        <v>0</v>
      </c>
      <c r="BI252" s="20">
        <v>74</v>
      </c>
      <c r="BJ252" s="20">
        <v>0</v>
      </c>
      <c r="BK252" s="20">
        <v>147</v>
      </c>
      <c r="BL252" s="20">
        <v>706</v>
      </c>
      <c r="BM252" s="20">
        <v>334</v>
      </c>
      <c r="BN252" s="20">
        <v>162</v>
      </c>
      <c r="BO252" s="20">
        <v>23</v>
      </c>
      <c r="BP252" s="20">
        <v>6438</v>
      </c>
      <c r="BQ252" s="20">
        <v>2664</v>
      </c>
      <c r="BR252" s="20">
        <v>0</v>
      </c>
      <c r="BS252" s="20">
        <v>123</v>
      </c>
      <c r="BT252" s="20">
        <v>1733</v>
      </c>
      <c r="BU252" s="20">
        <v>183</v>
      </c>
      <c r="BV252" s="20">
        <v>4091</v>
      </c>
      <c r="BW252" s="20">
        <v>0</v>
      </c>
      <c r="BX252" s="20">
        <v>0</v>
      </c>
      <c r="BY252" s="20">
        <v>9</v>
      </c>
    </row>
    <row r="253" spans="1:77" x14ac:dyDescent="0.25">
      <c r="A253" s="20" t="s">
        <v>643</v>
      </c>
      <c r="B253" s="20" t="s">
        <v>650</v>
      </c>
      <c r="C253" s="20" t="s">
        <v>678</v>
      </c>
      <c r="D253" s="1">
        <v>44641</v>
      </c>
      <c r="E253">
        <v>177</v>
      </c>
      <c r="F253">
        <v>4</v>
      </c>
      <c r="G253">
        <v>2</v>
      </c>
      <c r="H253">
        <v>0</v>
      </c>
      <c r="I253">
        <v>0</v>
      </c>
      <c r="J253">
        <v>109</v>
      </c>
      <c r="K253">
        <v>12</v>
      </c>
      <c r="L253">
        <v>15</v>
      </c>
      <c r="M253">
        <v>4</v>
      </c>
      <c r="N253">
        <v>7</v>
      </c>
      <c r="O253">
        <v>7</v>
      </c>
      <c r="P253">
        <v>0</v>
      </c>
      <c r="Q253">
        <v>0</v>
      </c>
      <c r="R253">
        <v>519</v>
      </c>
      <c r="S253">
        <v>422</v>
      </c>
      <c r="T253">
        <v>23</v>
      </c>
      <c r="U253">
        <v>5</v>
      </c>
      <c r="V253">
        <v>9</v>
      </c>
      <c r="W253">
        <v>1730</v>
      </c>
      <c r="X253">
        <v>991</v>
      </c>
      <c r="Y253">
        <v>103</v>
      </c>
      <c r="Z253">
        <v>145</v>
      </c>
      <c r="AA253">
        <v>29</v>
      </c>
      <c r="AB253">
        <v>1022</v>
      </c>
      <c r="AC253">
        <v>652</v>
      </c>
      <c r="AD253">
        <v>44</v>
      </c>
      <c r="AE253">
        <v>83</v>
      </c>
      <c r="AF253">
        <v>40</v>
      </c>
      <c r="AG253">
        <v>359</v>
      </c>
      <c r="AH253">
        <v>147</v>
      </c>
      <c r="AI253">
        <v>14</v>
      </c>
      <c r="AJ253">
        <v>51</v>
      </c>
      <c r="AK253">
        <v>10</v>
      </c>
      <c r="AL253">
        <v>87</v>
      </c>
      <c r="AM253">
        <v>57</v>
      </c>
      <c r="AN253">
        <v>8</v>
      </c>
      <c r="AO253">
        <v>0</v>
      </c>
      <c r="AP253">
        <v>2</v>
      </c>
      <c r="AQ253">
        <v>0</v>
      </c>
      <c r="AR253">
        <v>0</v>
      </c>
      <c r="AS253">
        <v>0</v>
      </c>
      <c r="AT253">
        <v>0</v>
      </c>
      <c r="AU253">
        <v>0</v>
      </c>
      <c r="AV253">
        <v>0</v>
      </c>
      <c r="AW253">
        <v>0</v>
      </c>
      <c r="AX253">
        <v>0</v>
      </c>
      <c r="AY253">
        <v>0</v>
      </c>
      <c r="AZ253">
        <v>0</v>
      </c>
      <c r="BA253">
        <v>0</v>
      </c>
      <c r="BB253">
        <v>0</v>
      </c>
      <c r="BC253">
        <v>0</v>
      </c>
      <c r="BD253">
        <v>0</v>
      </c>
      <c r="BE253">
        <v>0</v>
      </c>
      <c r="BF253">
        <v>0</v>
      </c>
      <c r="BG253" s="20">
        <v>4</v>
      </c>
      <c r="BH253" s="20">
        <v>0</v>
      </c>
      <c r="BI253" s="20">
        <v>139</v>
      </c>
      <c r="BJ253" s="20">
        <v>7</v>
      </c>
      <c r="BK253" s="20">
        <v>472</v>
      </c>
      <c r="BL253" s="20">
        <v>1374</v>
      </c>
      <c r="BM253" s="20">
        <v>826</v>
      </c>
      <c r="BN253" s="20">
        <v>260</v>
      </c>
      <c r="BO253" s="20">
        <v>74</v>
      </c>
      <c r="BP253" s="20">
        <v>7796</v>
      </c>
      <c r="BQ253" s="20">
        <v>3017</v>
      </c>
      <c r="BR253" s="20">
        <v>0</v>
      </c>
      <c r="BS253" s="20">
        <v>168</v>
      </c>
      <c r="BT253" s="20">
        <v>1805</v>
      </c>
      <c r="BU253" s="20">
        <v>576</v>
      </c>
      <c r="BV253" s="20">
        <v>4831</v>
      </c>
      <c r="BW253" s="20">
        <v>0</v>
      </c>
      <c r="BX253" s="20">
        <v>0</v>
      </c>
      <c r="BY253" s="20">
        <v>27</v>
      </c>
    </row>
    <row r="254" spans="1:77" x14ac:dyDescent="0.25">
      <c r="A254" s="20" t="s">
        <v>643</v>
      </c>
      <c r="B254" s="20" t="s">
        <v>659</v>
      </c>
      <c r="C254" s="20" t="s">
        <v>679</v>
      </c>
      <c r="D254" s="1">
        <v>44641</v>
      </c>
      <c r="E254">
        <v>84</v>
      </c>
      <c r="F254">
        <v>2</v>
      </c>
      <c r="G254">
        <v>1</v>
      </c>
      <c r="H254">
        <v>1</v>
      </c>
      <c r="I254">
        <v>1</v>
      </c>
      <c r="J254">
        <v>56</v>
      </c>
      <c r="K254">
        <v>4</v>
      </c>
      <c r="L254">
        <v>8</v>
      </c>
      <c r="M254">
        <v>3</v>
      </c>
      <c r="N254">
        <v>3</v>
      </c>
      <c r="O254">
        <v>2</v>
      </c>
      <c r="P254">
        <v>0</v>
      </c>
      <c r="Q254">
        <v>0</v>
      </c>
      <c r="R254">
        <v>215</v>
      </c>
      <c r="S254">
        <v>164</v>
      </c>
      <c r="T254">
        <v>15</v>
      </c>
      <c r="U254">
        <v>7</v>
      </c>
      <c r="V254">
        <v>3</v>
      </c>
      <c r="W254">
        <v>766</v>
      </c>
      <c r="X254">
        <v>455</v>
      </c>
      <c r="Y254">
        <v>33</v>
      </c>
      <c r="Z254">
        <v>86</v>
      </c>
      <c r="AA254">
        <v>9</v>
      </c>
      <c r="AB254">
        <v>442</v>
      </c>
      <c r="AC254">
        <v>280</v>
      </c>
      <c r="AD254">
        <v>4</v>
      </c>
      <c r="AE254">
        <v>66</v>
      </c>
      <c r="AF254">
        <v>8</v>
      </c>
      <c r="AG254">
        <v>195</v>
      </c>
      <c r="AH254">
        <v>121</v>
      </c>
      <c r="AI254">
        <v>3</v>
      </c>
      <c r="AJ254">
        <v>27</v>
      </c>
      <c r="AK254">
        <v>3</v>
      </c>
      <c r="AL254">
        <v>36</v>
      </c>
      <c r="AM254">
        <v>27</v>
      </c>
      <c r="AN254">
        <v>2</v>
      </c>
      <c r="AO254">
        <v>0</v>
      </c>
      <c r="AP254">
        <v>0</v>
      </c>
      <c r="AQ254">
        <v>0</v>
      </c>
      <c r="AR254">
        <v>0</v>
      </c>
      <c r="AS254">
        <v>0</v>
      </c>
      <c r="AT254">
        <v>0</v>
      </c>
      <c r="AU254">
        <v>0</v>
      </c>
      <c r="AV254">
        <v>0</v>
      </c>
      <c r="AW254">
        <v>0</v>
      </c>
      <c r="AX254">
        <v>0</v>
      </c>
      <c r="AY254">
        <v>0</v>
      </c>
      <c r="AZ254">
        <v>0</v>
      </c>
      <c r="BA254">
        <v>0</v>
      </c>
      <c r="BB254">
        <v>0</v>
      </c>
      <c r="BC254">
        <v>0</v>
      </c>
      <c r="BD254">
        <v>0</v>
      </c>
      <c r="BE254">
        <v>0</v>
      </c>
      <c r="BF254">
        <v>0</v>
      </c>
      <c r="BG254" s="20">
        <v>2</v>
      </c>
      <c r="BH254" s="20">
        <v>1</v>
      </c>
      <c r="BI254" s="20">
        <v>66</v>
      </c>
      <c r="BJ254" s="20">
        <v>3</v>
      </c>
      <c r="BK254" s="20">
        <v>187</v>
      </c>
      <c r="BL254" s="20">
        <v>612</v>
      </c>
      <c r="BM254" s="20">
        <v>353</v>
      </c>
      <c r="BN254" s="20">
        <v>155</v>
      </c>
      <c r="BO254" s="20">
        <v>34</v>
      </c>
      <c r="BP254" s="20">
        <v>4177</v>
      </c>
      <c r="BQ254" s="20">
        <v>2156</v>
      </c>
      <c r="BR254" s="20">
        <v>0</v>
      </c>
      <c r="BS254" s="20">
        <v>38</v>
      </c>
      <c r="BT254" s="20">
        <v>926</v>
      </c>
      <c r="BU254" s="20">
        <v>146</v>
      </c>
      <c r="BV254" s="20">
        <v>2907</v>
      </c>
      <c r="BW254" s="20">
        <v>0</v>
      </c>
      <c r="BX254" s="20">
        <v>0</v>
      </c>
      <c r="BY254" s="20">
        <v>14</v>
      </c>
    </row>
    <row r="255" spans="1:77" x14ac:dyDescent="0.25">
      <c r="A255" s="20" t="s">
        <v>643</v>
      </c>
      <c r="B255" s="20" t="s">
        <v>653</v>
      </c>
      <c r="C255" s="20" t="s">
        <v>680</v>
      </c>
      <c r="D255" s="1">
        <v>44641</v>
      </c>
      <c r="E255">
        <v>158</v>
      </c>
      <c r="F255">
        <v>2</v>
      </c>
      <c r="G255">
        <v>2</v>
      </c>
      <c r="H255">
        <v>0</v>
      </c>
      <c r="I255">
        <v>0</v>
      </c>
      <c r="J255">
        <v>125</v>
      </c>
      <c r="K255">
        <v>3</v>
      </c>
      <c r="L255">
        <v>8</v>
      </c>
      <c r="M255">
        <v>3</v>
      </c>
      <c r="N255">
        <v>0</v>
      </c>
      <c r="O255">
        <v>0</v>
      </c>
      <c r="P255">
        <v>0</v>
      </c>
      <c r="Q255">
        <v>0</v>
      </c>
      <c r="R255">
        <v>465</v>
      </c>
      <c r="S255">
        <v>383</v>
      </c>
      <c r="T255">
        <v>38</v>
      </c>
      <c r="U255">
        <v>6</v>
      </c>
      <c r="V255">
        <v>4</v>
      </c>
      <c r="W255">
        <v>1223</v>
      </c>
      <c r="X255">
        <v>798</v>
      </c>
      <c r="Y255">
        <v>30</v>
      </c>
      <c r="Z255">
        <v>119</v>
      </c>
      <c r="AA255">
        <v>19</v>
      </c>
      <c r="AB255">
        <v>1310</v>
      </c>
      <c r="AC255">
        <v>865</v>
      </c>
      <c r="AD255">
        <v>20</v>
      </c>
      <c r="AE255">
        <v>189</v>
      </c>
      <c r="AF255">
        <v>63</v>
      </c>
      <c r="AG255">
        <v>288</v>
      </c>
      <c r="AH255">
        <v>156</v>
      </c>
      <c r="AI255">
        <v>4</v>
      </c>
      <c r="AJ255">
        <v>38</v>
      </c>
      <c r="AK255">
        <v>4</v>
      </c>
      <c r="AL255">
        <v>40</v>
      </c>
      <c r="AM255">
        <v>30</v>
      </c>
      <c r="AN255">
        <v>2</v>
      </c>
      <c r="AO255">
        <v>1</v>
      </c>
      <c r="AP255">
        <v>0</v>
      </c>
      <c r="AQ255">
        <v>0</v>
      </c>
      <c r="AR255">
        <v>0</v>
      </c>
      <c r="AS255">
        <v>0</v>
      </c>
      <c r="AT255">
        <v>0</v>
      </c>
      <c r="AU255">
        <v>0</v>
      </c>
      <c r="AV255">
        <v>0</v>
      </c>
      <c r="AW255">
        <v>0</v>
      </c>
      <c r="AX255">
        <v>0</v>
      </c>
      <c r="AY255">
        <v>0</v>
      </c>
      <c r="AZ255">
        <v>0</v>
      </c>
      <c r="BA255">
        <v>0</v>
      </c>
      <c r="BB255">
        <v>0</v>
      </c>
      <c r="BC255">
        <v>0</v>
      </c>
      <c r="BD255">
        <v>0</v>
      </c>
      <c r="BE255">
        <v>0</v>
      </c>
      <c r="BF255">
        <v>0</v>
      </c>
      <c r="BG255" s="20">
        <v>2</v>
      </c>
      <c r="BH255" s="20">
        <v>0</v>
      </c>
      <c r="BI255" s="20">
        <v>140</v>
      </c>
      <c r="BJ255" s="20">
        <v>0</v>
      </c>
      <c r="BK255" s="20">
        <v>413</v>
      </c>
      <c r="BL255" s="20">
        <v>1017</v>
      </c>
      <c r="BM255" s="20">
        <v>1004</v>
      </c>
      <c r="BN255" s="20">
        <v>220</v>
      </c>
      <c r="BO255" s="20">
        <v>36</v>
      </c>
      <c r="BP255" s="20">
        <v>8534</v>
      </c>
      <c r="BQ255" s="20">
        <v>4242</v>
      </c>
      <c r="BR255" s="20">
        <v>0</v>
      </c>
      <c r="BS255" s="20">
        <v>94</v>
      </c>
      <c r="BT255" s="20">
        <v>1703</v>
      </c>
      <c r="BU255" s="20">
        <v>623</v>
      </c>
      <c r="BV255" s="20">
        <v>5786</v>
      </c>
      <c r="BW255" s="20">
        <v>0</v>
      </c>
      <c r="BX255" s="20">
        <v>0</v>
      </c>
      <c r="BY255" s="20">
        <v>14</v>
      </c>
    </row>
    <row r="256" spans="1:77" x14ac:dyDescent="0.25">
      <c r="A256" s="20" t="s">
        <v>643</v>
      </c>
      <c r="B256" s="20" t="s">
        <v>668</v>
      </c>
      <c r="C256" s="20" t="s">
        <v>681</v>
      </c>
      <c r="D256" s="1">
        <v>44641</v>
      </c>
      <c r="E256">
        <v>230</v>
      </c>
      <c r="F256">
        <v>9</v>
      </c>
      <c r="G256">
        <v>6</v>
      </c>
      <c r="H256">
        <v>1</v>
      </c>
      <c r="I256">
        <v>1</v>
      </c>
      <c r="J256">
        <v>148</v>
      </c>
      <c r="K256">
        <v>5</v>
      </c>
      <c r="L256">
        <v>30</v>
      </c>
      <c r="M256">
        <v>2</v>
      </c>
      <c r="N256">
        <v>26</v>
      </c>
      <c r="O256">
        <v>26</v>
      </c>
      <c r="P256">
        <v>0</v>
      </c>
      <c r="Q256">
        <v>0</v>
      </c>
      <c r="R256">
        <v>584</v>
      </c>
      <c r="S256">
        <v>444</v>
      </c>
      <c r="T256">
        <v>15</v>
      </c>
      <c r="U256">
        <v>25</v>
      </c>
      <c r="V256">
        <v>9</v>
      </c>
      <c r="W256">
        <v>2644</v>
      </c>
      <c r="X256">
        <v>1396</v>
      </c>
      <c r="Y256">
        <v>42</v>
      </c>
      <c r="Z256">
        <v>364</v>
      </c>
      <c r="AA256">
        <v>24</v>
      </c>
      <c r="AB256">
        <v>1154</v>
      </c>
      <c r="AC256">
        <v>733</v>
      </c>
      <c r="AD256">
        <v>9</v>
      </c>
      <c r="AE256">
        <v>172</v>
      </c>
      <c r="AF256">
        <v>20</v>
      </c>
      <c r="AG256">
        <v>441</v>
      </c>
      <c r="AH256">
        <v>171</v>
      </c>
      <c r="AI256">
        <v>3</v>
      </c>
      <c r="AJ256">
        <v>84</v>
      </c>
      <c r="AK256">
        <v>12</v>
      </c>
      <c r="AL256">
        <v>151</v>
      </c>
      <c r="AM256">
        <v>112</v>
      </c>
      <c r="AN256">
        <v>9</v>
      </c>
      <c r="AO256">
        <v>0</v>
      </c>
      <c r="AP256">
        <v>0</v>
      </c>
      <c r="AQ256">
        <v>0</v>
      </c>
      <c r="AR256">
        <v>1</v>
      </c>
      <c r="AS256">
        <v>0</v>
      </c>
      <c r="AT256">
        <v>0</v>
      </c>
      <c r="AU256">
        <v>0</v>
      </c>
      <c r="AV256">
        <v>0</v>
      </c>
      <c r="AW256">
        <v>0</v>
      </c>
      <c r="AX256">
        <v>0</v>
      </c>
      <c r="AY256">
        <v>0</v>
      </c>
      <c r="AZ256">
        <v>0</v>
      </c>
      <c r="BA256">
        <v>0</v>
      </c>
      <c r="BB256">
        <v>0</v>
      </c>
      <c r="BC256">
        <v>0</v>
      </c>
      <c r="BD256">
        <v>0</v>
      </c>
      <c r="BE256">
        <v>0</v>
      </c>
      <c r="BF256">
        <v>0</v>
      </c>
      <c r="BG256" s="20">
        <v>6</v>
      </c>
      <c r="BH256" s="20">
        <v>1</v>
      </c>
      <c r="BI256" s="20">
        <v>183</v>
      </c>
      <c r="BJ256" s="20">
        <v>26</v>
      </c>
      <c r="BK256" s="20">
        <v>527</v>
      </c>
      <c r="BL256" s="20">
        <v>2114</v>
      </c>
      <c r="BM256" s="20">
        <v>930</v>
      </c>
      <c r="BN256" s="20">
        <v>308</v>
      </c>
      <c r="BO256" s="20">
        <v>137</v>
      </c>
      <c r="BP256" s="20">
        <v>10355</v>
      </c>
      <c r="BQ256" s="20">
        <v>3426</v>
      </c>
      <c r="BR256" s="20">
        <v>0</v>
      </c>
      <c r="BS256" s="20">
        <v>32</v>
      </c>
      <c r="BT256" s="20">
        <v>3123</v>
      </c>
      <c r="BU256" s="20">
        <v>513</v>
      </c>
      <c r="BV256" s="20">
        <v>6075</v>
      </c>
      <c r="BW256" s="20">
        <v>0</v>
      </c>
      <c r="BX256" s="20">
        <v>0</v>
      </c>
      <c r="BY256" s="20">
        <v>31</v>
      </c>
    </row>
    <row r="257" spans="1:77" x14ac:dyDescent="0.25">
      <c r="A257" s="20" t="s">
        <v>494</v>
      </c>
      <c r="B257" s="20" t="s">
        <v>499</v>
      </c>
      <c r="C257" s="20" t="s">
        <v>682</v>
      </c>
      <c r="D257" s="1">
        <v>44641</v>
      </c>
      <c r="E257">
        <v>100</v>
      </c>
      <c r="F257">
        <v>0</v>
      </c>
      <c r="G257">
        <v>0</v>
      </c>
      <c r="H257">
        <v>1</v>
      </c>
      <c r="I257">
        <v>0</v>
      </c>
      <c r="J257">
        <v>55</v>
      </c>
      <c r="K257">
        <v>5</v>
      </c>
      <c r="L257">
        <v>16</v>
      </c>
      <c r="M257">
        <v>1</v>
      </c>
      <c r="N257">
        <v>1</v>
      </c>
      <c r="O257">
        <v>0</v>
      </c>
      <c r="P257">
        <v>0</v>
      </c>
      <c r="Q257">
        <v>0</v>
      </c>
      <c r="R257">
        <v>395</v>
      </c>
      <c r="S257">
        <v>254</v>
      </c>
      <c r="T257">
        <v>44</v>
      </c>
      <c r="U257">
        <v>34</v>
      </c>
      <c r="V257">
        <v>6</v>
      </c>
      <c r="W257">
        <v>1134</v>
      </c>
      <c r="X257">
        <v>513</v>
      </c>
      <c r="Y257">
        <v>35</v>
      </c>
      <c r="Z257">
        <v>225</v>
      </c>
      <c r="AA257">
        <v>38</v>
      </c>
      <c r="AB257">
        <v>1023</v>
      </c>
      <c r="AC257">
        <v>434</v>
      </c>
      <c r="AD257">
        <v>9</v>
      </c>
      <c r="AE257">
        <v>316</v>
      </c>
      <c r="AF257">
        <v>32</v>
      </c>
      <c r="AG257">
        <v>201</v>
      </c>
      <c r="AH257">
        <v>96</v>
      </c>
      <c r="AI257">
        <v>0</v>
      </c>
      <c r="AJ257">
        <v>16</v>
      </c>
      <c r="AK257">
        <v>30</v>
      </c>
      <c r="AL257">
        <v>10</v>
      </c>
      <c r="AM257">
        <v>5</v>
      </c>
      <c r="AN257">
        <v>1</v>
      </c>
      <c r="AO257">
        <v>1</v>
      </c>
      <c r="AP257">
        <v>0</v>
      </c>
      <c r="AQ257">
        <v>0</v>
      </c>
      <c r="AR257">
        <v>0</v>
      </c>
      <c r="AS257">
        <v>0</v>
      </c>
      <c r="AT257">
        <v>0</v>
      </c>
      <c r="AU257">
        <v>0</v>
      </c>
      <c r="AV257">
        <v>0</v>
      </c>
      <c r="AW257">
        <v>1</v>
      </c>
      <c r="AX257">
        <v>0</v>
      </c>
      <c r="AY257">
        <v>0</v>
      </c>
      <c r="AZ257">
        <v>0</v>
      </c>
      <c r="BA257">
        <v>0</v>
      </c>
      <c r="BB257">
        <v>0</v>
      </c>
      <c r="BC257">
        <v>0</v>
      </c>
      <c r="BD257">
        <v>0</v>
      </c>
      <c r="BE257">
        <v>0</v>
      </c>
      <c r="BF257">
        <v>0</v>
      </c>
      <c r="BG257" s="20">
        <v>0</v>
      </c>
      <c r="BH257" s="20">
        <v>0</v>
      </c>
      <c r="BI257" s="20">
        <v>76</v>
      </c>
      <c r="BJ257" s="20">
        <v>1</v>
      </c>
      <c r="BK257" s="20">
        <v>297</v>
      </c>
      <c r="BL257" s="20">
        <v>791</v>
      </c>
      <c r="BM257" s="20">
        <v>632</v>
      </c>
      <c r="BN257" s="20">
        <v>145</v>
      </c>
      <c r="BO257" s="20">
        <v>8</v>
      </c>
      <c r="BP257" s="20">
        <v>7182</v>
      </c>
      <c r="BQ257" s="20">
        <v>2475</v>
      </c>
      <c r="BR257" s="20">
        <v>0</v>
      </c>
      <c r="BS257" s="20">
        <v>39</v>
      </c>
      <c r="BT257" s="20">
        <v>835</v>
      </c>
      <c r="BU257" s="20">
        <v>2044</v>
      </c>
      <c r="BV257" s="20">
        <v>3986</v>
      </c>
      <c r="BW257" s="20">
        <v>0</v>
      </c>
      <c r="BX257" s="20">
        <v>0</v>
      </c>
      <c r="BY257" s="20">
        <v>4</v>
      </c>
    </row>
    <row r="258" spans="1:77" x14ac:dyDescent="0.25">
      <c r="A258" s="20" t="s">
        <v>494</v>
      </c>
      <c r="B258" s="20" t="s">
        <v>683</v>
      </c>
      <c r="C258" s="20" t="s">
        <v>684</v>
      </c>
      <c r="D258" s="1">
        <v>44641</v>
      </c>
      <c r="E258">
        <v>144</v>
      </c>
      <c r="F258">
        <v>4</v>
      </c>
      <c r="G258">
        <v>4</v>
      </c>
      <c r="H258">
        <v>0</v>
      </c>
      <c r="I258">
        <v>0</v>
      </c>
      <c r="J258">
        <v>96</v>
      </c>
      <c r="K258">
        <v>15</v>
      </c>
      <c r="L258">
        <v>11</v>
      </c>
      <c r="M258">
        <v>0</v>
      </c>
      <c r="N258">
        <v>1</v>
      </c>
      <c r="O258">
        <v>1</v>
      </c>
      <c r="P258">
        <v>0</v>
      </c>
      <c r="Q258">
        <v>0</v>
      </c>
      <c r="R258">
        <v>522</v>
      </c>
      <c r="S258">
        <v>386</v>
      </c>
      <c r="T258">
        <v>44</v>
      </c>
      <c r="U258">
        <v>25</v>
      </c>
      <c r="V258">
        <v>3</v>
      </c>
      <c r="W258">
        <v>1278</v>
      </c>
      <c r="X258">
        <v>717</v>
      </c>
      <c r="Y258">
        <v>94</v>
      </c>
      <c r="Z258">
        <v>158</v>
      </c>
      <c r="AA258">
        <v>9</v>
      </c>
      <c r="AB258">
        <v>1058</v>
      </c>
      <c r="AC258">
        <v>625</v>
      </c>
      <c r="AD258">
        <v>54</v>
      </c>
      <c r="AE258">
        <v>167</v>
      </c>
      <c r="AF258">
        <v>27</v>
      </c>
      <c r="AG258">
        <v>148</v>
      </c>
      <c r="AH258">
        <v>65</v>
      </c>
      <c r="AI258">
        <v>6</v>
      </c>
      <c r="AJ258">
        <v>31</v>
      </c>
      <c r="AK258">
        <v>8</v>
      </c>
      <c r="AL258">
        <v>27</v>
      </c>
      <c r="AM258">
        <v>16</v>
      </c>
      <c r="AN258">
        <v>4</v>
      </c>
      <c r="AO258">
        <v>1</v>
      </c>
      <c r="AP258">
        <v>0</v>
      </c>
      <c r="AQ258">
        <v>0</v>
      </c>
      <c r="AR258">
        <v>0</v>
      </c>
      <c r="AS258">
        <v>0</v>
      </c>
      <c r="AT258">
        <v>0</v>
      </c>
      <c r="AU258">
        <v>0</v>
      </c>
      <c r="AV258">
        <v>0</v>
      </c>
      <c r="AW258">
        <v>0</v>
      </c>
      <c r="AX258">
        <v>0</v>
      </c>
      <c r="AY258">
        <v>0</v>
      </c>
      <c r="AZ258">
        <v>0</v>
      </c>
      <c r="BA258">
        <v>0</v>
      </c>
      <c r="BB258">
        <v>0</v>
      </c>
      <c r="BC258">
        <v>0</v>
      </c>
      <c r="BD258">
        <v>0</v>
      </c>
      <c r="BE258">
        <v>0</v>
      </c>
      <c r="BF258">
        <v>0</v>
      </c>
      <c r="BG258" s="20">
        <v>4</v>
      </c>
      <c r="BH258" s="20">
        <v>0</v>
      </c>
      <c r="BI258" s="20">
        <v>114</v>
      </c>
      <c r="BJ258" s="20">
        <v>1</v>
      </c>
      <c r="BK258" s="20">
        <v>444</v>
      </c>
      <c r="BL258" s="20">
        <v>980</v>
      </c>
      <c r="BM258" s="20">
        <v>792</v>
      </c>
      <c r="BN258" s="20">
        <v>94</v>
      </c>
      <c r="BO258" s="20">
        <v>21</v>
      </c>
      <c r="BP258" s="20">
        <v>4380</v>
      </c>
      <c r="BQ258" s="20">
        <v>1746</v>
      </c>
      <c r="BR258" s="20">
        <v>0</v>
      </c>
      <c r="BS258" s="20">
        <v>103</v>
      </c>
      <c r="BT258" s="20">
        <v>1221</v>
      </c>
      <c r="BU258" s="20">
        <v>220</v>
      </c>
      <c r="BV258" s="20">
        <v>2673</v>
      </c>
      <c r="BW258" s="20">
        <v>0</v>
      </c>
      <c r="BX258" s="20">
        <v>0</v>
      </c>
      <c r="BY258" s="20">
        <v>6</v>
      </c>
    </row>
    <row r="259" spans="1:77" x14ac:dyDescent="0.25">
      <c r="A259" s="20" t="s">
        <v>494</v>
      </c>
      <c r="B259" s="20" t="s">
        <v>497</v>
      </c>
      <c r="C259" s="20" t="s">
        <v>685</v>
      </c>
      <c r="D259" s="1">
        <v>44641</v>
      </c>
      <c r="E259">
        <v>115</v>
      </c>
      <c r="F259">
        <v>0</v>
      </c>
      <c r="G259">
        <v>0</v>
      </c>
      <c r="H259">
        <v>0</v>
      </c>
      <c r="I259">
        <v>0</v>
      </c>
      <c r="J259">
        <v>86</v>
      </c>
      <c r="K259">
        <v>6</v>
      </c>
      <c r="L259">
        <v>5</v>
      </c>
      <c r="M259">
        <v>0</v>
      </c>
      <c r="N259">
        <v>1</v>
      </c>
      <c r="O259">
        <v>1</v>
      </c>
      <c r="P259">
        <v>0</v>
      </c>
      <c r="Q259">
        <v>0</v>
      </c>
      <c r="R259">
        <v>405</v>
      </c>
      <c r="S259">
        <v>335</v>
      </c>
      <c r="T259">
        <v>28</v>
      </c>
      <c r="U259">
        <v>3</v>
      </c>
      <c r="V259">
        <v>5</v>
      </c>
      <c r="W259">
        <v>1106</v>
      </c>
      <c r="X259">
        <v>690</v>
      </c>
      <c r="Y259">
        <v>72</v>
      </c>
      <c r="Z259">
        <v>89</v>
      </c>
      <c r="AA259">
        <v>27</v>
      </c>
      <c r="AB259">
        <v>1049</v>
      </c>
      <c r="AC259">
        <v>667</v>
      </c>
      <c r="AD259">
        <v>43</v>
      </c>
      <c r="AE259">
        <v>126</v>
      </c>
      <c r="AF259">
        <v>35</v>
      </c>
      <c r="AG259">
        <v>273</v>
      </c>
      <c r="AH259">
        <v>167</v>
      </c>
      <c r="AI259">
        <v>1</v>
      </c>
      <c r="AJ259">
        <v>45</v>
      </c>
      <c r="AK259">
        <v>6</v>
      </c>
      <c r="AL259">
        <v>20</v>
      </c>
      <c r="AM259">
        <v>16</v>
      </c>
      <c r="AN259">
        <v>3</v>
      </c>
      <c r="AO259">
        <v>0</v>
      </c>
      <c r="AP259">
        <v>0</v>
      </c>
      <c r="AQ259">
        <v>0</v>
      </c>
      <c r="AR259">
        <v>0</v>
      </c>
      <c r="AS259">
        <v>0</v>
      </c>
      <c r="AT259">
        <v>0</v>
      </c>
      <c r="AU259">
        <v>0</v>
      </c>
      <c r="AV259">
        <v>0</v>
      </c>
      <c r="AW259">
        <v>0</v>
      </c>
      <c r="AX259">
        <v>0</v>
      </c>
      <c r="AY259">
        <v>0</v>
      </c>
      <c r="AZ259">
        <v>0</v>
      </c>
      <c r="BA259">
        <v>0</v>
      </c>
      <c r="BB259">
        <v>0</v>
      </c>
      <c r="BC259">
        <v>0</v>
      </c>
      <c r="BD259">
        <v>0</v>
      </c>
      <c r="BE259">
        <v>0</v>
      </c>
      <c r="BF259">
        <v>0</v>
      </c>
      <c r="BG259" s="20">
        <v>0</v>
      </c>
      <c r="BH259" s="20">
        <v>0</v>
      </c>
      <c r="BI259" s="20">
        <v>101</v>
      </c>
      <c r="BJ259" s="20">
        <v>1</v>
      </c>
      <c r="BK259" s="20">
        <v>359</v>
      </c>
      <c r="BL259" s="20">
        <v>886</v>
      </c>
      <c r="BM259" s="20">
        <v>821</v>
      </c>
      <c r="BN259" s="20">
        <v>214</v>
      </c>
      <c r="BO259" s="20">
        <v>16</v>
      </c>
      <c r="BP259" s="20">
        <v>5800</v>
      </c>
      <c r="BQ259" s="20">
        <v>2921</v>
      </c>
      <c r="BR259" s="20">
        <v>0</v>
      </c>
      <c r="BS259" s="20">
        <v>103</v>
      </c>
      <c r="BT259" s="20">
        <v>1176</v>
      </c>
      <c r="BU259" s="20">
        <v>281</v>
      </c>
      <c r="BV259" s="20">
        <v>4033</v>
      </c>
      <c r="BW259" s="20">
        <v>0</v>
      </c>
      <c r="BX259" s="20">
        <v>0</v>
      </c>
      <c r="BY259" s="20">
        <v>7</v>
      </c>
    </row>
    <row r="260" spans="1:77" x14ac:dyDescent="0.25">
      <c r="A260" s="20" t="s">
        <v>494</v>
      </c>
      <c r="B260" s="20" t="s">
        <v>683</v>
      </c>
      <c r="C260" s="20" t="s">
        <v>709</v>
      </c>
      <c r="D260" s="1">
        <v>44641</v>
      </c>
      <c r="E260">
        <v>234</v>
      </c>
      <c r="F260">
        <v>6</v>
      </c>
      <c r="G260">
        <v>5</v>
      </c>
      <c r="H260">
        <v>2</v>
      </c>
      <c r="I260">
        <v>1</v>
      </c>
      <c r="J260">
        <v>168</v>
      </c>
      <c r="K260">
        <v>14</v>
      </c>
      <c r="L260">
        <v>9</v>
      </c>
      <c r="M260">
        <v>0</v>
      </c>
      <c r="N260">
        <v>39</v>
      </c>
      <c r="O260">
        <v>32</v>
      </c>
      <c r="P260">
        <v>1</v>
      </c>
      <c r="Q260">
        <v>1</v>
      </c>
      <c r="R260">
        <v>571</v>
      </c>
      <c r="S260">
        <v>464</v>
      </c>
      <c r="T260">
        <v>32</v>
      </c>
      <c r="U260">
        <v>10</v>
      </c>
      <c r="V260">
        <v>4</v>
      </c>
      <c r="W260">
        <v>1902</v>
      </c>
      <c r="X260">
        <v>1133</v>
      </c>
      <c r="Y260">
        <v>115</v>
      </c>
      <c r="Z260">
        <v>205</v>
      </c>
      <c r="AA260">
        <v>24</v>
      </c>
      <c r="AB260">
        <v>1744</v>
      </c>
      <c r="AC260">
        <v>1200</v>
      </c>
      <c r="AD260">
        <v>29</v>
      </c>
      <c r="AE260">
        <v>207</v>
      </c>
      <c r="AF260">
        <v>22</v>
      </c>
      <c r="AG260">
        <v>446</v>
      </c>
      <c r="AH260">
        <v>273</v>
      </c>
      <c r="AI260">
        <v>10</v>
      </c>
      <c r="AJ260">
        <v>52</v>
      </c>
      <c r="AK260">
        <v>9</v>
      </c>
      <c r="AL260">
        <v>86</v>
      </c>
      <c r="AM260">
        <v>69</v>
      </c>
      <c r="AN260">
        <v>4</v>
      </c>
      <c r="AO260">
        <v>1</v>
      </c>
      <c r="AP260">
        <v>1</v>
      </c>
      <c r="AQ260">
        <v>0</v>
      </c>
      <c r="AR260">
        <v>1</v>
      </c>
      <c r="AS260">
        <v>0</v>
      </c>
      <c r="AT260">
        <v>0</v>
      </c>
      <c r="AU260">
        <v>0</v>
      </c>
      <c r="AV260">
        <v>1</v>
      </c>
      <c r="AW260">
        <v>0</v>
      </c>
      <c r="AX260">
        <v>0</v>
      </c>
      <c r="AY260">
        <v>0</v>
      </c>
      <c r="AZ260">
        <v>0</v>
      </c>
      <c r="BA260">
        <v>1</v>
      </c>
      <c r="BB260">
        <v>0</v>
      </c>
      <c r="BC260">
        <v>0</v>
      </c>
      <c r="BD260">
        <v>0</v>
      </c>
      <c r="BE260">
        <v>0</v>
      </c>
      <c r="BF260">
        <v>0</v>
      </c>
      <c r="BG260" s="20">
        <v>5</v>
      </c>
      <c r="BH260" s="20">
        <v>1</v>
      </c>
      <c r="BI260" s="20">
        <v>203</v>
      </c>
      <c r="BJ260" s="20">
        <v>36</v>
      </c>
      <c r="BK260" s="20">
        <v>514</v>
      </c>
      <c r="BL260" s="20">
        <v>1494</v>
      </c>
      <c r="BM260" s="20">
        <v>1450</v>
      </c>
      <c r="BN260" s="20">
        <v>364</v>
      </c>
      <c r="BO260" s="20">
        <v>79</v>
      </c>
      <c r="BP260" s="20">
        <v>9248</v>
      </c>
      <c r="BQ260" s="20">
        <v>4985</v>
      </c>
      <c r="BR260" s="20">
        <v>0</v>
      </c>
      <c r="BS260" s="20">
        <v>128</v>
      </c>
      <c r="BT260" s="20">
        <v>1714</v>
      </c>
      <c r="BU260" s="20">
        <v>337</v>
      </c>
      <c r="BV260" s="20">
        <v>6758</v>
      </c>
      <c r="BW260" s="20">
        <v>0</v>
      </c>
      <c r="BX260" s="20">
        <v>0</v>
      </c>
      <c r="BY260" s="20">
        <v>21</v>
      </c>
    </row>
    <row r="261" spans="1:77" x14ac:dyDescent="0.25">
      <c r="A261" s="20" t="s">
        <v>494</v>
      </c>
      <c r="B261" s="20" t="s">
        <v>495</v>
      </c>
      <c r="C261" s="20" t="s">
        <v>496</v>
      </c>
      <c r="D261" s="1">
        <v>44641</v>
      </c>
      <c r="E261">
        <v>146</v>
      </c>
      <c r="F261">
        <v>7</v>
      </c>
      <c r="G261">
        <v>5</v>
      </c>
      <c r="H261">
        <v>0</v>
      </c>
      <c r="I261">
        <v>0</v>
      </c>
      <c r="J261">
        <v>120</v>
      </c>
      <c r="K261">
        <v>4</v>
      </c>
      <c r="L261">
        <v>4</v>
      </c>
      <c r="M261">
        <v>0</v>
      </c>
      <c r="N261">
        <v>35</v>
      </c>
      <c r="O261">
        <v>33</v>
      </c>
      <c r="P261">
        <v>2</v>
      </c>
      <c r="Q261">
        <v>0</v>
      </c>
      <c r="R261">
        <v>836</v>
      </c>
      <c r="S261">
        <v>756</v>
      </c>
      <c r="T261">
        <v>34</v>
      </c>
      <c r="U261">
        <v>7</v>
      </c>
      <c r="V261">
        <v>7</v>
      </c>
      <c r="W261">
        <v>1330</v>
      </c>
      <c r="X261">
        <v>871</v>
      </c>
      <c r="Y261">
        <v>30</v>
      </c>
      <c r="Z261">
        <v>104</v>
      </c>
      <c r="AA261">
        <v>86</v>
      </c>
      <c r="AB261">
        <v>1276</v>
      </c>
      <c r="AC261">
        <v>895</v>
      </c>
      <c r="AD261">
        <v>25</v>
      </c>
      <c r="AE261">
        <v>115</v>
      </c>
      <c r="AF261">
        <v>59</v>
      </c>
      <c r="AG261">
        <v>209</v>
      </c>
      <c r="AH261">
        <v>107</v>
      </c>
      <c r="AI261">
        <v>7</v>
      </c>
      <c r="AJ261">
        <v>28</v>
      </c>
      <c r="AK261">
        <v>14</v>
      </c>
      <c r="AL261">
        <v>80</v>
      </c>
      <c r="AM261">
        <v>78</v>
      </c>
      <c r="AN261">
        <v>1</v>
      </c>
      <c r="AO261">
        <v>0</v>
      </c>
      <c r="AP261">
        <v>0</v>
      </c>
      <c r="AQ261">
        <v>0</v>
      </c>
      <c r="AR261">
        <v>0</v>
      </c>
      <c r="AS261">
        <v>0</v>
      </c>
      <c r="AT261">
        <v>0</v>
      </c>
      <c r="AU261">
        <v>0</v>
      </c>
      <c r="AV261">
        <v>0</v>
      </c>
      <c r="AW261">
        <v>0</v>
      </c>
      <c r="AX261">
        <v>0</v>
      </c>
      <c r="AY261">
        <v>0</v>
      </c>
      <c r="AZ261">
        <v>0</v>
      </c>
      <c r="BA261">
        <v>0</v>
      </c>
      <c r="BB261">
        <v>0</v>
      </c>
      <c r="BC261">
        <v>0</v>
      </c>
      <c r="BD261">
        <v>0</v>
      </c>
      <c r="BE261">
        <v>0</v>
      </c>
      <c r="BF261">
        <v>0</v>
      </c>
      <c r="BG261" s="20">
        <v>6</v>
      </c>
      <c r="BH261" s="20">
        <v>0</v>
      </c>
      <c r="BI261" s="20">
        <v>137</v>
      </c>
      <c r="BJ261" s="20">
        <v>33</v>
      </c>
      <c r="BK261" s="20">
        <v>781</v>
      </c>
      <c r="BL261" s="20">
        <v>1063</v>
      </c>
      <c r="BM261" s="20">
        <v>1047</v>
      </c>
      <c r="BN261" s="20">
        <v>152</v>
      </c>
      <c r="BO261" s="20">
        <v>79</v>
      </c>
      <c r="BP261" s="20">
        <v>5004</v>
      </c>
      <c r="BQ261" s="20">
        <v>2147</v>
      </c>
      <c r="BR261" s="20">
        <v>0</v>
      </c>
      <c r="BS261" s="20">
        <v>57</v>
      </c>
      <c r="BT261" s="20">
        <v>223</v>
      </c>
      <c r="BU261" s="20">
        <v>1294</v>
      </c>
      <c r="BV261" s="20">
        <v>3231</v>
      </c>
      <c r="BW261" s="20">
        <v>0</v>
      </c>
      <c r="BX261" s="20">
        <v>0</v>
      </c>
      <c r="BY261" s="20">
        <v>5</v>
      </c>
    </row>
    <row r="262" spans="1:77" x14ac:dyDescent="0.25">
      <c r="A262" s="20" t="s">
        <v>494</v>
      </c>
      <c r="B262" s="20" t="s">
        <v>495</v>
      </c>
      <c r="C262" s="20" t="s">
        <v>686</v>
      </c>
      <c r="D262" s="1">
        <v>44641</v>
      </c>
      <c r="E262">
        <v>224</v>
      </c>
      <c r="F262">
        <v>16</v>
      </c>
      <c r="G262">
        <v>12</v>
      </c>
      <c r="H262">
        <v>4</v>
      </c>
      <c r="I262">
        <v>4</v>
      </c>
      <c r="J262">
        <v>166</v>
      </c>
      <c r="K262">
        <v>7</v>
      </c>
      <c r="L262">
        <v>10</v>
      </c>
      <c r="M262">
        <v>1</v>
      </c>
      <c r="N262">
        <v>76</v>
      </c>
      <c r="O262">
        <v>67</v>
      </c>
      <c r="P262">
        <v>2</v>
      </c>
      <c r="Q262">
        <v>0</v>
      </c>
      <c r="R262">
        <v>1242</v>
      </c>
      <c r="S262">
        <v>1106</v>
      </c>
      <c r="T262">
        <v>54</v>
      </c>
      <c r="U262">
        <v>21</v>
      </c>
      <c r="V262">
        <v>0</v>
      </c>
      <c r="W262">
        <v>1964</v>
      </c>
      <c r="X262">
        <v>1230</v>
      </c>
      <c r="Y262">
        <v>86</v>
      </c>
      <c r="Z262">
        <v>196</v>
      </c>
      <c r="AA262">
        <v>81</v>
      </c>
      <c r="AB262">
        <v>2139</v>
      </c>
      <c r="AC262">
        <v>1495</v>
      </c>
      <c r="AD262">
        <v>58</v>
      </c>
      <c r="AE262">
        <v>215</v>
      </c>
      <c r="AF262">
        <v>42</v>
      </c>
      <c r="AG262">
        <v>265</v>
      </c>
      <c r="AH262">
        <v>119</v>
      </c>
      <c r="AI262">
        <v>14</v>
      </c>
      <c r="AJ262">
        <v>26</v>
      </c>
      <c r="AK262">
        <v>21</v>
      </c>
      <c r="AL262">
        <v>166</v>
      </c>
      <c r="AM262">
        <v>136</v>
      </c>
      <c r="AN262">
        <v>10</v>
      </c>
      <c r="AO262">
        <v>2</v>
      </c>
      <c r="AP262">
        <v>2</v>
      </c>
      <c r="AQ262">
        <v>0</v>
      </c>
      <c r="AR262">
        <v>0</v>
      </c>
      <c r="AS262">
        <v>0</v>
      </c>
      <c r="AT262">
        <v>0</v>
      </c>
      <c r="AU262">
        <v>0</v>
      </c>
      <c r="AV262">
        <v>0</v>
      </c>
      <c r="AW262">
        <v>0</v>
      </c>
      <c r="AX262">
        <v>0</v>
      </c>
      <c r="AY262">
        <v>0</v>
      </c>
      <c r="AZ262">
        <v>0</v>
      </c>
      <c r="BA262">
        <v>0</v>
      </c>
      <c r="BB262">
        <v>0</v>
      </c>
      <c r="BC262">
        <v>1</v>
      </c>
      <c r="BD262">
        <v>0</v>
      </c>
      <c r="BE262">
        <v>0</v>
      </c>
      <c r="BF262">
        <v>0</v>
      </c>
      <c r="BG262" s="20">
        <v>15</v>
      </c>
      <c r="BH262" s="20">
        <v>4</v>
      </c>
      <c r="BI262" s="20">
        <v>201</v>
      </c>
      <c r="BJ262" s="20">
        <v>71</v>
      </c>
      <c r="BK262" s="20">
        <v>1155</v>
      </c>
      <c r="BL262" s="20">
        <v>1544</v>
      </c>
      <c r="BM262" s="20">
        <v>1786</v>
      </c>
      <c r="BN262" s="20">
        <v>194</v>
      </c>
      <c r="BO262" s="20">
        <v>149</v>
      </c>
      <c r="BP262" s="20">
        <v>7372</v>
      </c>
      <c r="BQ262" s="20">
        <v>3300</v>
      </c>
      <c r="BR262" s="20">
        <v>0</v>
      </c>
      <c r="BS262" s="20">
        <v>124</v>
      </c>
      <c r="BT262" s="20">
        <v>424</v>
      </c>
      <c r="BU262" s="20">
        <v>1644</v>
      </c>
      <c r="BV262" s="20">
        <v>4871</v>
      </c>
      <c r="BW262" s="20">
        <v>0</v>
      </c>
      <c r="BX262" s="20">
        <v>0</v>
      </c>
      <c r="BY262" s="20">
        <v>28</v>
      </c>
    </row>
    <row r="263" spans="1:77" x14ac:dyDescent="0.25">
      <c r="A263" s="20" t="s">
        <v>494</v>
      </c>
      <c r="B263" s="20" t="s">
        <v>683</v>
      </c>
      <c r="C263" s="20" t="s">
        <v>710</v>
      </c>
      <c r="D263" s="1">
        <v>44641</v>
      </c>
      <c r="E263">
        <v>48</v>
      </c>
      <c r="F263">
        <v>1</v>
      </c>
      <c r="G263">
        <v>1</v>
      </c>
      <c r="H263">
        <v>0</v>
      </c>
      <c r="I263">
        <v>0</v>
      </c>
      <c r="J263">
        <v>35</v>
      </c>
      <c r="K263">
        <v>5</v>
      </c>
      <c r="L263">
        <v>0</v>
      </c>
      <c r="M263">
        <v>0</v>
      </c>
      <c r="N263">
        <v>0</v>
      </c>
      <c r="O263">
        <v>0</v>
      </c>
      <c r="P263">
        <v>0</v>
      </c>
      <c r="Q263">
        <v>0</v>
      </c>
      <c r="R263">
        <v>158</v>
      </c>
      <c r="S263">
        <v>106</v>
      </c>
      <c r="T263">
        <v>27</v>
      </c>
      <c r="U263">
        <v>1</v>
      </c>
      <c r="V263">
        <v>2</v>
      </c>
      <c r="W263">
        <v>415</v>
      </c>
      <c r="X263">
        <v>210</v>
      </c>
      <c r="Y263">
        <v>42</v>
      </c>
      <c r="Z263">
        <v>36</v>
      </c>
      <c r="AA263">
        <v>3</v>
      </c>
      <c r="AB263">
        <v>417</v>
      </c>
      <c r="AC263">
        <v>230</v>
      </c>
      <c r="AD263">
        <v>20</v>
      </c>
      <c r="AE263">
        <v>52</v>
      </c>
      <c r="AF263">
        <v>21</v>
      </c>
      <c r="AG263">
        <v>58</v>
      </c>
      <c r="AH263">
        <v>26</v>
      </c>
      <c r="AI263">
        <v>5</v>
      </c>
      <c r="AJ263">
        <v>6</v>
      </c>
      <c r="AK263">
        <v>3</v>
      </c>
      <c r="AL263">
        <v>18</v>
      </c>
      <c r="AM263">
        <v>11</v>
      </c>
      <c r="AN263">
        <v>4</v>
      </c>
      <c r="AO263">
        <v>0</v>
      </c>
      <c r="AP263">
        <v>1</v>
      </c>
      <c r="AQ263">
        <v>0</v>
      </c>
      <c r="AR263">
        <v>0</v>
      </c>
      <c r="AS263">
        <v>0</v>
      </c>
      <c r="AT263">
        <v>0</v>
      </c>
      <c r="AU263">
        <v>0</v>
      </c>
      <c r="AV263">
        <v>0</v>
      </c>
      <c r="AW263">
        <v>0</v>
      </c>
      <c r="AX263">
        <v>0</v>
      </c>
      <c r="AY263">
        <v>0</v>
      </c>
      <c r="AZ263">
        <v>0</v>
      </c>
      <c r="BA263">
        <v>0</v>
      </c>
      <c r="BB263">
        <v>0</v>
      </c>
      <c r="BC263">
        <v>0</v>
      </c>
      <c r="BD263">
        <v>0</v>
      </c>
      <c r="BE263">
        <v>0</v>
      </c>
      <c r="BF263">
        <v>0</v>
      </c>
      <c r="BG263" s="20">
        <v>1</v>
      </c>
      <c r="BH263" s="20">
        <v>0</v>
      </c>
      <c r="BI263" s="20">
        <v>43</v>
      </c>
      <c r="BJ263" s="20">
        <v>0</v>
      </c>
      <c r="BK263" s="20">
        <v>125</v>
      </c>
      <c r="BL263" s="20">
        <v>317</v>
      </c>
      <c r="BM263" s="20">
        <v>315</v>
      </c>
      <c r="BN263" s="20">
        <v>39</v>
      </c>
      <c r="BO263" s="20">
        <v>13</v>
      </c>
      <c r="BP263" s="20">
        <v>1570</v>
      </c>
      <c r="BQ263" s="20">
        <v>558</v>
      </c>
      <c r="BR263" s="20">
        <v>0</v>
      </c>
      <c r="BS263" s="20">
        <v>46</v>
      </c>
      <c r="BT263" s="20">
        <v>374</v>
      </c>
      <c r="BU263" s="20">
        <v>102</v>
      </c>
      <c r="BV263" s="20">
        <v>968</v>
      </c>
      <c r="BW263" s="20">
        <v>0</v>
      </c>
      <c r="BX263" s="20">
        <v>0</v>
      </c>
      <c r="BY263" s="20">
        <v>2</v>
      </c>
    </row>
    <row r="264" spans="1:77" x14ac:dyDescent="0.25">
      <c r="A264" s="20" t="s">
        <v>494</v>
      </c>
      <c r="B264" s="20" t="s">
        <v>683</v>
      </c>
      <c r="C264" s="20" t="s">
        <v>711</v>
      </c>
      <c r="D264" s="1">
        <v>44641</v>
      </c>
      <c r="E264">
        <v>55</v>
      </c>
      <c r="F264">
        <v>2</v>
      </c>
      <c r="G264">
        <v>2</v>
      </c>
      <c r="H264">
        <v>0</v>
      </c>
      <c r="I264">
        <v>0</v>
      </c>
      <c r="J264">
        <v>25</v>
      </c>
      <c r="K264">
        <v>6</v>
      </c>
      <c r="L264">
        <v>7</v>
      </c>
      <c r="M264">
        <v>1</v>
      </c>
      <c r="N264">
        <v>2</v>
      </c>
      <c r="O264">
        <v>2</v>
      </c>
      <c r="P264">
        <v>0</v>
      </c>
      <c r="Q264">
        <v>0</v>
      </c>
      <c r="R264">
        <v>256</v>
      </c>
      <c r="S264">
        <v>197</v>
      </c>
      <c r="T264">
        <v>33</v>
      </c>
      <c r="U264">
        <v>2</v>
      </c>
      <c r="V264">
        <v>0</v>
      </c>
      <c r="W264">
        <v>766</v>
      </c>
      <c r="X264">
        <v>395</v>
      </c>
      <c r="Y264">
        <v>70</v>
      </c>
      <c r="Z264">
        <v>104</v>
      </c>
      <c r="AA264">
        <v>12</v>
      </c>
      <c r="AB264">
        <v>760</v>
      </c>
      <c r="AC264">
        <v>401</v>
      </c>
      <c r="AD264">
        <v>61</v>
      </c>
      <c r="AE264">
        <v>139</v>
      </c>
      <c r="AF264">
        <v>17</v>
      </c>
      <c r="AG264">
        <v>107</v>
      </c>
      <c r="AH264">
        <v>37</v>
      </c>
      <c r="AI264">
        <v>5</v>
      </c>
      <c r="AJ264">
        <v>23</v>
      </c>
      <c r="AK264">
        <v>2</v>
      </c>
      <c r="AL264">
        <v>16</v>
      </c>
      <c r="AM264">
        <v>13</v>
      </c>
      <c r="AN264">
        <v>2</v>
      </c>
      <c r="AO264">
        <v>0</v>
      </c>
      <c r="AP264">
        <v>0</v>
      </c>
      <c r="AQ264">
        <v>0</v>
      </c>
      <c r="AR264">
        <v>0</v>
      </c>
      <c r="AS264">
        <v>0</v>
      </c>
      <c r="AT264">
        <v>0</v>
      </c>
      <c r="AU264">
        <v>0</v>
      </c>
      <c r="AV264">
        <v>0</v>
      </c>
      <c r="AW264">
        <v>0</v>
      </c>
      <c r="AX264">
        <v>0</v>
      </c>
      <c r="AY264">
        <v>0</v>
      </c>
      <c r="AZ264">
        <v>0</v>
      </c>
      <c r="BA264">
        <v>0</v>
      </c>
      <c r="BB264">
        <v>0</v>
      </c>
      <c r="BC264">
        <v>0</v>
      </c>
      <c r="BD264">
        <v>0</v>
      </c>
      <c r="BE264">
        <v>0</v>
      </c>
      <c r="BF264">
        <v>0</v>
      </c>
      <c r="BG264" s="20">
        <v>2</v>
      </c>
      <c r="BH264" s="20">
        <v>0</v>
      </c>
      <c r="BI264" s="20">
        <v>40</v>
      </c>
      <c r="BJ264" s="20">
        <v>2</v>
      </c>
      <c r="BK264" s="20">
        <v>217</v>
      </c>
      <c r="BL264" s="20">
        <v>553</v>
      </c>
      <c r="BM264" s="20">
        <v>532</v>
      </c>
      <c r="BN264" s="20">
        <v>72</v>
      </c>
      <c r="BO264" s="20">
        <v>14</v>
      </c>
      <c r="BP264" s="20">
        <v>3584</v>
      </c>
      <c r="BQ264" s="20">
        <v>1208</v>
      </c>
      <c r="BR264" s="20">
        <v>0</v>
      </c>
      <c r="BS264" s="20">
        <v>209</v>
      </c>
      <c r="BT264" s="20">
        <v>1015</v>
      </c>
      <c r="BU264" s="20">
        <v>163</v>
      </c>
      <c r="BV264" s="20">
        <v>2044</v>
      </c>
      <c r="BW264" s="20">
        <v>0</v>
      </c>
      <c r="BX264" s="20">
        <v>0</v>
      </c>
      <c r="BY264" s="20">
        <v>2</v>
      </c>
    </row>
    <row r="265" spans="1:77" x14ac:dyDescent="0.25">
      <c r="A265" s="20" t="s">
        <v>494</v>
      </c>
      <c r="B265" s="20" t="s">
        <v>497</v>
      </c>
      <c r="C265" s="20" t="s">
        <v>712</v>
      </c>
      <c r="D265" s="1">
        <v>44641</v>
      </c>
      <c r="E265">
        <v>71</v>
      </c>
      <c r="F265">
        <v>1</v>
      </c>
      <c r="G265">
        <v>0</v>
      </c>
      <c r="H265">
        <v>0</v>
      </c>
      <c r="I265">
        <v>0</v>
      </c>
      <c r="J265">
        <v>47</v>
      </c>
      <c r="K265">
        <v>4</v>
      </c>
      <c r="L265">
        <v>4</v>
      </c>
      <c r="M265">
        <v>1</v>
      </c>
      <c r="N265">
        <v>2</v>
      </c>
      <c r="O265">
        <v>2</v>
      </c>
      <c r="P265">
        <v>0</v>
      </c>
      <c r="Q265">
        <v>0</v>
      </c>
      <c r="R265">
        <v>233</v>
      </c>
      <c r="S265">
        <v>173</v>
      </c>
      <c r="T265">
        <v>28</v>
      </c>
      <c r="U265">
        <v>5</v>
      </c>
      <c r="V265">
        <v>2</v>
      </c>
      <c r="W265">
        <v>718</v>
      </c>
      <c r="X265">
        <v>315</v>
      </c>
      <c r="Y265">
        <v>39</v>
      </c>
      <c r="Z265">
        <v>112</v>
      </c>
      <c r="AA265">
        <v>30</v>
      </c>
      <c r="AB265">
        <v>816</v>
      </c>
      <c r="AC265">
        <v>340</v>
      </c>
      <c r="AD265">
        <v>11</v>
      </c>
      <c r="AE265">
        <v>181</v>
      </c>
      <c r="AF265">
        <v>117</v>
      </c>
      <c r="AG265">
        <v>160</v>
      </c>
      <c r="AH265">
        <v>61</v>
      </c>
      <c r="AI265">
        <v>1</v>
      </c>
      <c r="AJ265">
        <v>45</v>
      </c>
      <c r="AK265">
        <v>2</v>
      </c>
      <c r="AL265">
        <v>18</v>
      </c>
      <c r="AM265">
        <v>11</v>
      </c>
      <c r="AN265">
        <v>2</v>
      </c>
      <c r="AO265">
        <v>1</v>
      </c>
      <c r="AP265">
        <v>0</v>
      </c>
      <c r="AQ265">
        <v>0</v>
      </c>
      <c r="AR265">
        <v>0</v>
      </c>
      <c r="AS265">
        <v>0</v>
      </c>
      <c r="AT265">
        <v>0</v>
      </c>
      <c r="AU265">
        <v>0</v>
      </c>
      <c r="AV265">
        <v>0</v>
      </c>
      <c r="AW265">
        <v>0</v>
      </c>
      <c r="AX265">
        <v>0</v>
      </c>
      <c r="AY265">
        <v>0</v>
      </c>
      <c r="AZ265">
        <v>0</v>
      </c>
      <c r="BA265">
        <v>0</v>
      </c>
      <c r="BB265">
        <v>0</v>
      </c>
      <c r="BC265">
        <v>0</v>
      </c>
      <c r="BD265">
        <v>0</v>
      </c>
      <c r="BE265">
        <v>0</v>
      </c>
      <c r="BF265">
        <v>0</v>
      </c>
      <c r="BG265" s="20">
        <v>1</v>
      </c>
      <c r="BH265" s="20">
        <v>0</v>
      </c>
      <c r="BI265" s="20">
        <v>58</v>
      </c>
      <c r="BJ265" s="20">
        <v>2</v>
      </c>
      <c r="BK265" s="20">
        <v>196</v>
      </c>
      <c r="BL265" s="20">
        <v>502</v>
      </c>
      <c r="BM265" s="20">
        <v>483</v>
      </c>
      <c r="BN265" s="20">
        <v>104</v>
      </c>
      <c r="BO265" s="20">
        <v>15</v>
      </c>
      <c r="BP265" s="20">
        <v>4524</v>
      </c>
      <c r="BQ265" s="20">
        <v>1290</v>
      </c>
      <c r="BR265" s="20">
        <v>0</v>
      </c>
      <c r="BS265" s="20">
        <v>41</v>
      </c>
      <c r="BT265" s="20">
        <v>1463</v>
      </c>
      <c r="BU265" s="20">
        <v>565</v>
      </c>
      <c r="BV265" s="20">
        <v>2297</v>
      </c>
      <c r="BW265" s="20">
        <v>0</v>
      </c>
      <c r="BX265" s="20">
        <v>0</v>
      </c>
      <c r="BY265" s="20">
        <v>3</v>
      </c>
    </row>
    <row r="266" spans="1:77" x14ac:dyDescent="0.25">
      <c r="A266" s="20" t="s">
        <v>494</v>
      </c>
      <c r="B266" s="20" t="s">
        <v>497</v>
      </c>
      <c r="C266" s="20" t="s">
        <v>755</v>
      </c>
      <c r="D266" s="1">
        <v>44641</v>
      </c>
      <c r="R266">
        <v>2</v>
      </c>
      <c r="V266">
        <v>2</v>
      </c>
      <c r="AB266">
        <v>8</v>
      </c>
      <c r="AF266">
        <v>8</v>
      </c>
      <c r="BG266" s="20"/>
      <c r="BH266" s="20"/>
      <c r="BI266" s="20"/>
      <c r="BJ266" s="20"/>
      <c r="BK266" s="20"/>
      <c r="BL266" s="20"/>
      <c r="BM266" s="20"/>
      <c r="BN266" s="20"/>
      <c r="BO266" s="20"/>
      <c r="BP266" s="20">
        <v>42</v>
      </c>
      <c r="BQ266" s="20"/>
      <c r="BR266" s="20"/>
      <c r="BS266" s="20"/>
      <c r="BT266" s="20"/>
      <c r="BU266" s="20"/>
      <c r="BV266" s="20"/>
      <c r="BW266" s="20"/>
      <c r="BX266" s="20"/>
      <c r="BY266" s="20"/>
    </row>
    <row r="267" spans="1:77" x14ac:dyDescent="0.25">
      <c r="A267" s="20" t="s">
        <v>494</v>
      </c>
      <c r="B267" s="20" t="s">
        <v>497</v>
      </c>
      <c r="C267" s="20" t="s">
        <v>755</v>
      </c>
      <c r="D267" s="1">
        <v>44641</v>
      </c>
      <c r="E267">
        <v>135</v>
      </c>
      <c r="F267">
        <v>8</v>
      </c>
      <c r="G267">
        <v>7</v>
      </c>
      <c r="J267">
        <v>84</v>
      </c>
      <c r="K267">
        <v>3</v>
      </c>
      <c r="L267">
        <v>1</v>
      </c>
      <c r="M267">
        <v>16</v>
      </c>
      <c r="N267">
        <v>4</v>
      </c>
      <c r="O267">
        <v>2</v>
      </c>
      <c r="R267">
        <v>419</v>
      </c>
      <c r="S267">
        <v>331</v>
      </c>
      <c r="T267">
        <v>10</v>
      </c>
      <c r="U267">
        <v>3</v>
      </c>
      <c r="V267">
        <v>39</v>
      </c>
      <c r="W267">
        <v>938</v>
      </c>
      <c r="X267">
        <v>521</v>
      </c>
      <c r="Y267">
        <v>33</v>
      </c>
      <c r="Z267">
        <v>14</v>
      </c>
      <c r="AA267">
        <v>128</v>
      </c>
      <c r="AB267">
        <v>964</v>
      </c>
      <c r="AC267">
        <v>560</v>
      </c>
      <c r="AD267">
        <v>5</v>
      </c>
      <c r="AE267">
        <v>103</v>
      </c>
      <c r="AF267">
        <v>139</v>
      </c>
      <c r="AG267">
        <v>116</v>
      </c>
      <c r="AH267">
        <v>45</v>
      </c>
      <c r="AI267">
        <v>5</v>
      </c>
      <c r="AK267">
        <v>32</v>
      </c>
      <c r="AL267">
        <v>99</v>
      </c>
      <c r="AM267">
        <v>83</v>
      </c>
      <c r="AP267">
        <v>5</v>
      </c>
      <c r="BG267" s="20">
        <v>7</v>
      </c>
      <c r="BH267" s="20"/>
      <c r="BI267" s="20">
        <v>106</v>
      </c>
      <c r="BJ267" s="20">
        <v>4</v>
      </c>
      <c r="BK267" s="20">
        <v>363</v>
      </c>
      <c r="BL267" s="20">
        <v>720</v>
      </c>
      <c r="BM267" s="20">
        <v>697</v>
      </c>
      <c r="BN267" s="20">
        <v>71</v>
      </c>
      <c r="BO267" s="20">
        <v>92</v>
      </c>
      <c r="BP267" s="20">
        <v>4158</v>
      </c>
      <c r="BQ267" s="20">
        <v>1493</v>
      </c>
      <c r="BR267" s="20"/>
      <c r="BS267" s="20">
        <v>158</v>
      </c>
      <c r="BT267" s="20">
        <v>183</v>
      </c>
      <c r="BU267" s="20">
        <v>1242</v>
      </c>
      <c r="BV267" s="20">
        <v>2403</v>
      </c>
      <c r="BW267" s="20"/>
      <c r="BX267" s="20"/>
      <c r="BY267" s="20">
        <v>8</v>
      </c>
    </row>
    <row r="268" spans="1:77" x14ac:dyDescent="0.25">
      <c r="A268" s="20" t="s">
        <v>494</v>
      </c>
      <c r="B268" s="20" t="s">
        <v>499</v>
      </c>
      <c r="C268" s="20" t="s">
        <v>687</v>
      </c>
      <c r="D268" s="1">
        <v>44641</v>
      </c>
      <c r="E268">
        <v>84</v>
      </c>
      <c r="F268">
        <v>0</v>
      </c>
      <c r="G268">
        <v>0</v>
      </c>
      <c r="H268">
        <v>0</v>
      </c>
      <c r="I268">
        <v>0</v>
      </c>
      <c r="J268">
        <v>50</v>
      </c>
      <c r="K268">
        <v>1</v>
      </c>
      <c r="L268">
        <v>12</v>
      </c>
      <c r="M268">
        <v>4</v>
      </c>
      <c r="N268">
        <v>1</v>
      </c>
      <c r="O268">
        <v>1</v>
      </c>
      <c r="P268">
        <v>0</v>
      </c>
      <c r="Q268">
        <v>0</v>
      </c>
      <c r="R268">
        <v>244</v>
      </c>
      <c r="S268">
        <v>177</v>
      </c>
      <c r="T268">
        <v>4</v>
      </c>
      <c r="U268">
        <v>21</v>
      </c>
      <c r="V268">
        <v>4</v>
      </c>
      <c r="W268">
        <v>753</v>
      </c>
      <c r="X268">
        <v>407</v>
      </c>
      <c r="Y268">
        <v>13</v>
      </c>
      <c r="Z268">
        <v>118</v>
      </c>
      <c r="AA268">
        <v>15</v>
      </c>
      <c r="AB268">
        <v>657</v>
      </c>
      <c r="AC268">
        <v>276</v>
      </c>
      <c r="AD268">
        <v>10</v>
      </c>
      <c r="AE268">
        <v>142</v>
      </c>
      <c r="AF268">
        <v>48</v>
      </c>
      <c r="AG268">
        <v>132</v>
      </c>
      <c r="AH268">
        <v>73</v>
      </c>
      <c r="AI268">
        <v>5</v>
      </c>
      <c r="AJ268">
        <v>14</v>
      </c>
      <c r="AK268">
        <v>5</v>
      </c>
      <c r="AL268">
        <v>11</v>
      </c>
      <c r="AM268">
        <v>9</v>
      </c>
      <c r="AN268">
        <v>1</v>
      </c>
      <c r="AO268">
        <v>0</v>
      </c>
      <c r="AP268">
        <v>0</v>
      </c>
      <c r="AQ268">
        <v>0</v>
      </c>
      <c r="AR268">
        <v>0</v>
      </c>
      <c r="AS268">
        <v>0</v>
      </c>
      <c r="AT268">
        <v>0</v>
      </c>
      <c r="AU268">
        <v>0</v>
      </c>
      <c r="AV268">
        <v>0</v>
      </c>
      <c r="AW268">
        <v>0</v>
      </c>
      <c r="AX268">
        <v>0</v>
      </c>
      <c r="AY268">
        <v>0</v>
      </c>
      <c r="AZ268">
        <v>0</v>
      </c>
      <c r="BA268">
        <v>0</v>
      </c>
      <c r="BB268">
        <v>0</v>
      </c>
      <c r="BC268">
        <v>0</v>
      </c>
      <c r="BD268">
        <v>0</v>
      </c>
      <c r="BE268">
        <v>0</v>
      </c>
      <c r="BF268">
        <v>0</v>
      </c>
      <c r="BG268" s="20">
        <v>0</v>
      </c>
      <c r="BH268" s="20">
        <v>0</v>
      </c>
      <c r="BI268" s="20">
        <v>62</v>
      </c>
      <c r="BJ268" s="20">
        <v>1</v>
      </c>
      <c r="BK268" s="20">
        <v>211</v>
      </c>
      <c r="BL268" s="20">
        <v>582</v>
      </c>
      <c r="BM268" s="20">
        <v>437</v>
      </c>
      <c r="BN268" s="20">
        <v>101</v>
      </c>
      <c r="BO268" s="20">
        <v>10</v>
      </c>
      <c r="BP268" s="20">
        <v>4517</v>
      </c>
      <c r="BQ268" s="20">
        <v>1533</v>
      </c>
      <c r="BR268" s="20">
        <v>0</v>
      </c>
      <c r="BS268" s="20">
        <v>75</v>
      </c>
      <c r="BT268" s="20">
        <v>1307</v>
      </c>
      <c r="BU268" s="20">
        <v>395</v>
      </c>
      <c r="BV268" s="20">
        <v>2565</v>
      </c>
      <c r="BW268" s="20">
        <v>0</v>
      </c>
      <c r="BX268" s="20">
        <v>0</v>
      </c>
      <c r="BY268" s="20">
        <v>4</v>
      </c>
    </row>
    <row r="269" spans="1:77" x14ac:dyDescent="0.25">
      <c r="A269" s="20" t="s">
        <v>494</v>
      </c>
      <c r="B269" s="20" t="s">
        <v>688</v>
      </c>
      <c r="C269" s="20" t="s">
        <v>689</v>
      </c>
      <c r="D269" s="1">
        <v>44641</v>
      </c>
      <c r="E269">
        <v>80</v>
      </c>
      <c r="F269">
        <v>1</v>
      </c>
      <c r="G269">
        <v>1</v>
      </c>
      <c r="H269">
        <v>0</v>
      </c>
      <c r="I269">
        <v>0</v>
      </c>
      <c r="J269">
        <v>59</v>
      </c>
      <c r="K269">
        <v>2</v>
      </c>
      <c r="L269">
        <v>9</v>
      </c>
      <c r="M269">
        <v>1</v>
      </c>
      <c r="N269">
        <v>1</v>
      </c>
      <c r="O269">
        <v>1</v>
      </c>
      <c r="P269">
        <v>0</v>
      </c>
      <c r="Q269">
        <v>0</v>
      </c>
      <c r="R269">
        <v>376</v>
      </c>
      <c r="S269">
        <v>299</v>
      </c>
      <c r="T269">
        <v>8</v>
      </c>
      <c r="U269">
        <v>15</v>
      </c>
      <c r="V269">
        <v>2</v>
      </c>
      <c r="W269">
        <v>783</v>
      </c>
      <c r="X269">
        <v>445</v>
      </c>
      <c r="Y269">
        <v>10</v>
      </c>
      <c r="Z269">
        <v>109</v>
      </c>
      <c r="AA269">
        <v>14</v>
      </c>
      <c r="AB269">
        <v>757</v>
      </c>
      <c r="AC269">
        <v>434</v>
      </c>
      <c r="AD269">
        <v>4</v>
      </c>
      <c r="AE269">
        <v>117</v>
      </c>
      <c r="AF269">
        <v>63</v>
      </c>
      <c r="AG269">
        <v>163</v>
      </c>
      <c r="AH269">
        <v>81</v>
      </c>
      <c r="AI269">
        <v>1</v>
      </c>
      <c r="AJ269">
        <v>31</v>
      </c>
      <c r="AK269">
        <v>1</v>
      </c>
      <c r="AL269">
        <v>28</v>
      </c>
      <c r="AM269">
        <v>25</v>
      </c>
      <c r="AN269">
        <v>0</v>
      </c>
      <c r="AO269">
        <v>1</v>
      </c>
      <c r="AP269">
        <v>1</v>
      </c>
      <c r="AQ269">
        <v>0</v>
      </c>
      <c r="AR269">
        <v>0</v>
      </c>
      <c r="AS269">
        <v>0</v>
      </c>
      <c r="AT269">
        <v>0</v>
      </c>
      <c r="AU269">
        <v>0</v>
      </c>
      <c r="AV269">
        <v>0</v>
      </c>
      <c r="AW269">
        <v>0</v>
      </c>
      <c r="AX269">
        <v>0</v>
      </c>
      <c r="AY269">
        <v>0</v>
      </c>
      <c r="AZ269">
        <v>0</v>
      </c>
      <c r="BA269">
        <v>0</v>
      </c>
      <c r="BB269">
        <v>0</v>
      </c>
      <c r="BC269">
        <v>0</v>
      </c>
      <c r="BD269">
        <v>0</v>
      </c>
      <c r="BE269">
        <v>0</v>
      </c>
      <c r="BF269">
        <v>0</v>
      </c>
      <c r="BG269" s="20">
        <v>1</v>
      </c>
      <c r="BH269" s="20">
        <v>0</v>
      </c>
      <c r="BI269" s="20">
        <v>67</v>
      </c>
      <c r="BJ269" s="20">
        <v>1</v>
      </c>
      <c r="BK269" s="20">
        <v>347</v>
      </c>
      <c r="BL269" s="20">
        <v>629</v>
      </c>
      <c r="BM269" s="20">
        <v>565</v>
      </c>
      <c r="BN269" s="20">
        <v>126</v>
      </c>
      <c r="BO269" s="20">
        <v>26</v>
      </c>
      <c r="BP269" s="20">
        <v>4214</v>
      </c>
      <c r="BQ269" s="20">
        <v>1710</v>
      </c>
      <c r="BR269" s="20">
        <v>0</v>
      </c>
      <c r="BS269" s="20">
        <v>8</v>
      </c>
      <c r="BT269" s="20">
        <v>708</v>
      </c>
      <c r="BU269" s="20">
        <v>688</v>
      </c>
      <c r="BV269" s="20">
        <v>2694</v>
      </c>
      <c r="BW269" s="20">
        <v>0</v>
      </c>
      <c r="BX269" s="20">
        <v>0</v>
      </c>
      <c r="BY269" s="20">
        <v>7</v>
      </c>
    </row>
    <row r="270" spans="1:77" x14ac:dyDescent="0.25">
      <c r="A270" s="20" t="s">
        <v>494</v>
      </c>
      <c r="B270" s="20" t="s">
        <v>690</v>
      </c>
      <c r="C270" s="20" t="s">
        <v>483</v>
      </c>
      <c r="D270" s="1">
        <v>44641</v>
      </c>
      <c r="E270">
        <v>105</v>
      </c>
      <c r="F270">
        <v>3</v>
      </c>
      <c r="G270">
        <v>2</v>
      </c>
      <c r="H270">
        <v>0</v>
      </c>
      <c r="I270">
        <v>0</v>
      </c>
      <c r="J270">
        <v>74</v>
      </c>
      <c r="K270">
        <v>1</v>
      </c>
      <c r="L270">
        <v>14</v>
      </c>
      <c r="M270">
        <v>5</v>
      </c>
      <c r="N270">
        <v>14</v>
      </c>
      <c r="O270">
        <v>12</v>
      </c>
      <c r="P270">
        <v>0</v>
      </c>
      <c r="Q270">
        <v>0</v>
      </c>
      <c r="R270">
        <v>428</v>
      </c>
      <c r="S270">
        <v>324</v>
      </c>
      <c r="T270">
        <v>10</v>
      </c>
      <c r="U270">
        <v>11</v>
      </c>
      <c r="V270">
        <v>47</v>
      </c>
      <c r="W270">
        <v>899</v>
      </c>
      <c r="X270">
        <v>499</v>
      </c>
      <c r="Y270">
        <v>8</v>
      </c>
      <c r="Z270">
        <v>120</v>
      </c>
      <c r="AA270">
        <v>43</v>
      </c>
      <c r="AB270">
        <v>958</v>
      </c>
      <c r="AC270">
        <v>540</v>
      </c>
      <c r="AD270">
        <v>8</v>
      </c>
      <c r="AE270">
        <v>87</v>
      </c>
      <c r="AF270">
        <v>181</v>
      </c>
      <c r="AG270">
        <v>129</v>
      </c>
      <c r="AH270">
        <v>62</v>
      </c>
      <c r="AI270">
        <v>1</v>
      </c>
      <c r="AJ270">
        <v>17</v>
      </c>
      <c r="AK270">
        <v>15</v>
      </c>
      <c r="AL270">
        <v>44</v>
      </c>
      <c r="AM270">
        <v>36</v>
      </c>
      <c r="AN270">
        <v>2</v>
      </c>
      <c r="AO270">
        <v>1</v>
      </c>
      <c r="AP270">
        <v>0</v>
      </c>
      <c r="AQ270">
        <v>0</v>
      </c>
      <c r="AR270">
        <v>0</v>
      </c>
      <c r="AS270">
        <v>0</v>
      </c>
      <c r="AT270">
        <v>0</v>
      </c>
      <c r="AU270">
        <v>0</v>
      </c>
      <c r="AV270">
        <v>0</v>
      </c>
      <c r="AW270">
        <v>0</v>
      </c>
      <c r="AX270">
        <v>0</v>
      </c>
      <c r="AY270">
        <v>0</v>
      </c>
      <c r="AZ270">
        <v>0</v>
      </c>
      <c r="BA270">
        <v>0</v>
      </c>
      <c r="BB270">
        <v>0</v>
      </c>
      <c r="BC270">
        <v>0</v>
      </c>
      <c r="BD270">
        <v>0</v>
      </c>
      <c r="BE270">
        <v>0</v>
      </c>
      <c r="BF270">
        <v>0</v>
      </c>
      <c r="BG270" s="20">
        <v>3</v>
      </c>
      <c r="BH270" s="20">
        <v>0</v>
      </c>
      <c r="BI270" s="20">
        <v>81</v>
      </c>
      <c r="BJ270" s="20">
        <v>13</v>
      </c>
      <c r="BK270" s="20">
        <v>353</v>
      </c>
      <c r="BL270" s="20">
        <v>699</v>
      </c>
      <c r="BM270" s="20">
        <v>658</v>
      </c>
      <c r="BN270" s="20">
        <v>94</v>
      </c>
      <c r="BO270" s="20">
        <v>39</v>
      </c>
      <c r="BP270" s="20">
        <v>4392</v>
      </c>
      <c r="BQ270" s="20">
        <v>1685</v>
      </c>
      <c r="BR270" s="20">
        <v>0</v>
      </c>
      <c r="BS270" s="20">
        <v>23</v>
      </c>
      <c r="BT270" s="20">
        <v>846</v>
      </c>
      <c r="BU270" s="20">
        <v>798</v>
      </c>
      <c r="BV270" s="20">
        <v>2550</v>
      </c>
      <c r="BW270" s="20">
        <v>0</v>
      </c>
      <c r="BX270" s="20">
        <v>0</v>
      </c>
      <c r="BY270" s="20">
        <v>13</v>
      </c>
    </row>
    <row r="271" spans="1:77" x14ac:dyDescent="0.25">
      <c r="A271" s="20" t="s">
        <v>494</v>
      </c>
      <c r="B271" s="20" t="s">
        <v>499</v>
      </c>
      <c r="C271" s="20" t="s">
        <v>691</v>
      </c>
      <c r="D271" s="1">
        <v>44641</v>
      </c>
      <c r="E271">
        <v>53</v>
      </c>
      <c r="F271">
        <v>0</v>
      </c>
      <c r="G271">
        <v>0</v>
      </c>
      <c r="H271">
        <v>0</v>
      </c>
      <c r="I271">
        <v>0</v>
      </c>
      <c r="J271">
        <v>36</v>
      </c>
      <c r="K271">
        <v>0</v>
      </c>
      <c r="L271">
        <v>4</v>
      </c>
      <c r="M271">
        <v>1</v>
      </c>
      <c r="N271">
        <v>2</v>
      </c>
      <c r="O271">
        <v>2</v>
      </c>
      <c r="P271">
        <v>0</v>
      </c>
      <c r="Q271">
        <v>0</v>
      </c>
      <c r="R271">
        <v>186</v>
      </c>
      <c r="S271">
        <v>150</v>
      </c>
      <c r="T271">
        <v>8</v>
      </c>
      <c r="U271">
        <v>9</v>
      </c>
      <c r="V271">
        <v>3</v>
      </c>
      <c r="W271">
        <v>351</v>
      </c>
      <c r="X271">
        <v>218</v>
      </c>
      <c r="Y271">
        <v>2</v>
      </c>
      <c r="Z271">
        <v>47</v>
      </c>
      <c r="AA271">
        <v>7</v>
      </c>
      <c r="AB271">
        <v>404</v>
      </c>
      <c r="AC271">
        <v>204</v>
      </c>
      <c r="AD271">
        <v>1</v>
      </c>
      <c r="AE271">
        <v>56</v>
      </c>
      <c r="AF271">
        <v>53</v>
      </c>
      <c r="AG271">
        <v>58</v>
      </c>
      <c r="AH271">
        <v>29</v>
      </c>
      <c r="AI271">
        <v>0</v>
      </c>
      <c r="AJ271">
        <v>5</v>
      </c>
      <c r="AK271">
        <v>9</v>
      </c>
      <c r="AL271">
        <v>25</v>
      </c>
      <c r="AM271">
        <v>22</v>
      </c>
      <c r="AN271">
        <v>1</v>
      </c>
      <c r="AO271">
        <v>0</v>
      </c>
      <c r="AP271">
        <v>0</v>
      </c>
      <c r="AQ271">
        <v>0</v>
      </c>
      <c r="AR271">
        <v>0</v>
      </c>
      <c r="AS271">
        <v>0</v>
      </c>
      <c r="AT271">
        <v>0</v>
      </c>
      <c r="AU271">
        <v>0</v>
      </c>
      <c r="AV271">
        <v>0</v>
      </c>
      <c r="AW271">
        <v>0</v>
      </c>
      <c r="AX271">
        <v>0</v>
      </c>
      <c r="AY271">
        <v>0</v>
      </c>
      <c r="AZ271">
        <v>0</v>
      </c>
      <c r="BA271">
        <v>0</v>
      </c>
      <c r="BB271">
        <v>0</v>
      </c>
      <c r="BC271">
        <v>0</v>
      </c>
      <c r="BD271">
        <v>0</v>
      </c>
      <c r="BE271">
        <v>0</v>
      </c>
      <c r="BF271">
        <v>0</v>
      </c>
      <c r="BG271" s="20">
        <v>0</v>
      </c>
      <c r="BH271" s="20">
        <v>0</v>
      </c>
      <c r="BI271" s="20">
        <v>45</v>
      </c>
      <c r="BJ271" s="20">
        <v>2</v>
      </c>
      <c r="BK271" s="20">
        <v>163</v>
      </c>
      <c r="BL271" s="20">
        <v>287</v>
      </c>
      <c r="BM271" s="20">
        <v>284</v>
      </c>
      <c r="BN271" s="20">
        <v>42</v>
      </c>
      <c r="BO271" s="20">
        <v>24</v>
      </c>
      <c r="BP271" s="20">
        <v>2246</v>
      </c>
      <c r="BQ271" s="20">
        <v>820</v>
      </c>
      <c r="BR271" s="20">
        <v>0</v>
      </c>
      <c r="BS271" s="20">
        <v>5</v>
      </c>
      <c r="BT271" s="20">
        <v>407</v>
      </c>
      <c r="BU271" s="20">
        <v>424</v>
      </c>
      <c r="BV271" s="20">
        <v>1339</v>
      </c>
      <c r="BW271" s="20">
        <v>0</v>
      </c>
      <c r="BX271" s="20">
        <v>0</v>
      </c>
      <c r="BY271" s="20">
        <v>3</v>
      </c>
    </row>
    <row r="272" spans="1:77" x14ac:dyDescent="0.25">
      <c r="A272" s="20" t="s">
        <v>494</v>
      </c>
      <c r="B272" s="20" t="s">
        <v>495</v>
      </c>
      <c r="C272" s="20" t="s">
        <v>756</v>
      </c>
      <c r="D272" s="1">
        <v>44641</v>
      </c>
      <c r="R272">
        <v>2</v>
      </c>
      <c r="V272">
        <v>2</v>
      </c>
      <c r="AB272">
        <v>22</v>
      </c>
      <c r="AF272">
        <v>22</v>
      </c>
      <c r="BG272" s="20"/>
      <c r="BH272" s="20"/>
      <c r="BI272" s="20"/>
      <c r="BJ272" s="20"/>
      <c r="BK272" s="20"/>
      <c r="BL272" s="20"/>
      <c r="BM272" s="20"/>
      <c r="BN272" s="20"/>
      <c r="BO272" s="20"/>
      <c r="BP272" s="20">
        <v>122</v>
      </c>
      <c r="BQ272" s="20"/>
      <c r="BR272" s="20"/>
      <c r="BS272" s="20"/>
      <c r="BT272" s="20"/>
      <c r="BU272" s="20"/>
      <c r="BV272" s="20"/>
      <c r="BW272" s="20"/>
      <c r="BX272" s="20"/>
      <c r="BY272" s="20"/>
    </row>
    <row r="273" spans="1:77" x14ac:dyDescent="0.25">
      <c r="A273" s="20" t="s">
        <v>494</v>
      </c>
      <c r="B273" s="20" t="s">
        <v>495</v>
      </c>
      <c r="C273" s="20" t="s">
        <v>756</v>
      </c>
      <c r="D273" s="1">
        <v>44641</v>
      </c>
      <c r="E273">
        <v>244</v>
      </c>
      <c r="F273">
        <v>10</v>
      </c>
      <c r="G273">
        <v>10</v>
      </c>
      <c r="J273">
        <v>208</v>
      </c>
      <c r="K273">
        <v>3</v>
      </c>
      <c r="M273">
        <v>12</v>
      </c>
      <c r="N273">
        <v>22</v>
      </c>
      <c r="O273">
        <v>21</v>
      </c>
      <c r="P273">
        <v>1</v>
      </c>
      <c r="R273">
        <v>1493</v>
      </c>
      <c r="S273">
        <v>1340</v>
      </c>
      <c r="T273">
        <v>62</v>
      </c>
      <c r="V273">
        <v>21</v>
      </c>
      <c r="W273">
        <v>2106</v>
      </c>
      <c r="X273">
        <v>1458</v>
      </c>
      <c r="Y273">
        <v>42</v>
      </c>
      <c r="Z273">
        <v>11</v>
      </c>
      <c r="AA273">
        <v>204</v>
      </c>
      <c r="AB273">
        <v>2609</v>
      </c>
      <c r="AC273">
        <v>2038</v>
      </c>
      <c r="AD273">
        <v>38</v>
      </c>
      <c r="AE273">
        <v>2</v>
      </c>
      <c r="AF273">
        <v>206</v>
      </c>
      <c r="AG273">
        <v>257</v>
      </c>
      <c r="AH273">
        <v>146</v>
      </c>
      <c r="AI273">
        <v>7</v>
      </c>
      <c r="AJ273">
        <v>2</v>
      </c>
      <c r="AK273">
        <v>35</v>
      </c>
      <c r="AL273">
        <v>178</v>
      </c>
      <c r="AM273">
        <v>159</v>
      </c>
      <c r="AN273">
        <v>3</v>
      </c>
      <c r="AO273">
        <v>1</v>
      </c>
      <c r="AP273">
        <v>2</v>
      </c>
      <c r="BG273" s="20">
        <v>10</v>
      </c>
      <c r="BH273" s="20"/>
      <c r="BI273" s="20">
        <v>226</v>
      </c>
      <c r="BJ273" s="20">
        <v>21</v>
      </c>
      <c r="BK273" s="20">
        <v>1400</v>
      </c>
      <c r="BL273" s="20">
        <v>1787</v>
      </c>
      <c r="BM273" s="20">
        <v>2318</v>
      </c>
      <c r="BN273" s="20">
        <v>203</v>
      </c>
      <c r="BO273" s="20">
        <v>166</v>
      </c>
      <c r="BP273" s="20">
        <v>9011</v>
      </c>
      <c r="BQ273" s="20">
        <v>5322</v>
      </c>
      <c r="BR273" s="20"/>
      <c r="BS273" s="20">
        <v>128</v>
      </c>
      <c r="BT273" s="20">
        <v>30</v>
      </c>
      <c r="BU273" s="20">
        <v>1582</v>
      </c>
      <c r="BV273" s="20">
        <v>7010</v>
      </c>
      <c r="BW273" s="20"/>
      <c r="BX273" s="20"/>
      <c r="BY273" s="20">
        <v>17</v>
      </c>
    </row>
    <row r="274" spans="1:77" x14ac:dyDescent="0.25">
      <c r="A274" s="20" t="s">
        <v>494</v>
      </c>
      <c r="B274" s="20" t="s">
        <v>688</v>
      </c>
      <c r="C274" s="20" t="s">
        <v>692</v>
      </c>
      <c r="D274" s="1">
        <v>44641</v>
      </c>
      <c r="E274">
        <v>25</v>
      </c>
      <c r="F274">
        <v>0</v>
      </c>
      <c r="G274">
        <v>0</v>
      </c>
      <c r="H274">
        <v>0</v>
      </c>
      <c r="I274">
        <v>0</v>
      </c>
      <c r="J274">
        <v>13</v>
      </c>
      <c r="K274">
        <v>0</v>
      </c>
      <c r="L274">
        <v>2</v>
      </c>
      <c r="M274">
        <v>2</v>
      </c>
      <c r="N274">
        <v>0</v>
      </c>
      <c r="O274">
        <v>0</v>
      </c>
      <c r="P274">
        <v>0</v>
      </c>
      <c r="Q274">
        <v>0</v>
      </c>
      <c r="R274">
        <v>106</v>
      </c>
      <c r="S274">
        <v>73</v>
      </c>
      <c r="T274">
        <v>8</v>
      </c>
      <c r="U274">
        <v>7</v>
      </c>
      <c r="V274">
        <v>0</v>
      </c>
      <c r="W274">
        <v>236</v>
      </c>
      <c r="X274">
        <v>106</v>
      </c>
      <c r="Y274">
        <v>12</v>
      </c>
      <c r="Z274">
        <v>36</v>
      </c>
      <c r="AA274">
        <v>5</v>
      </c>
      <c r="AB274">
        <v>298</v>
      </c>
      <c r="AC274">
        <v>105</v>
      </c>
      <c r="AD274">
        <v>6</v>
      </c>
      <c r="AE274">
        <v>70</v>
      </c>
      <c r="AF274">
        <v>49</v>
      </c>
      <c r="AG274">
        <v>51</v>
      </c>
      <c r="AH274">
        <v>15</v>
      </c>
      <c r="AI274">
        <v>5</v>
      </c>
      <c r="AJ274">
        <v>8</v>
      </c>
      <c r="AK274">
        <v>1</v>
      </c>
      <c r="AL274">
        <v>11</v>
      </c>
      <c r="AM274">
        <v>8</v>
      </c>
      <c r="AN274">
        <v>0</v>
      </c>
      <c r="AO274">
        <v>0</v>
      </c>
      <c r="AP274">
        <v>0</v>
      </c>
      <c r="AQ274">
        <v>0</v>
      </c>
      <c r="AR274">
        <v>0</v>
      </c>
      <c r="AS274">
        <v>0</v>
      </c>
      <c r="AT274">
        <v>0</v>
      </c>
      <c r="AU274">
        <v>0</v>
      </c>
      <c r="AV274">
        <v>0</v>
      </c>
      <c r="AW274">
        <v>0</v>
      </c>
      <c r="AX274">
        <v>0</v>
      </c>
      <c r="AY274">
        <v>0</v>
      </c>
      <c r="AZ274">
        <v>0</v>
      </c>
      <c r="BA274">
        <v>0</v>
      </c>
      <c r="BB274">
        <v>0</v>
      </c>
      <c r="BC274">
        <v>0</v>
      </c>
      <c r="BD274">
        <v>0</v>
      </c>
      <c r="BE274">
        <v>0</v>
      </c>
      <c r="BF274">
        <v>0</v>
      </c>
      <c r="BG274" s="20">
        <v>0</v>
      </c>
      <c r="BH274" s="20">
        <v>0</v>
      </c>
      <c r="BI274" s="20">
        <v>21</v>
      </c>
      <c r="BJ274" s="20">
        <v>0</v>
      </c>
      <c r="BK274" s="20">
        <v>90</v>
      </c>
      <c r="BL274" s="20">
        <v>170</v>
      </c>
      <c r="BM274" s="20">
        <v>165</v>
      </c>
      <c r="BN274" s="20">
        <v>36</v>
      </c>
      <c r="BO274" s="20">
        <v>10</v>
      </c>
      <c r="BP274" s="20">
        <v>1354</v>
      </c>
      <c r="BQ274" s="20">
        <v>288</v>
      </c>
      <c r="BR274" s="20">
        <v>0</v>
      </c>
      <c r="BS274" s="20">
        <v>46</v>
      </c>
      <c r="BT274" s="20">
        <v>386</v>
      </c>
      <c r="BU274" s="20">
        <v>274</v>
      </c>
      <c r="BV274" s="20">
        <v>598</v>
      </c>
      <c r="BW274" s="20">
        <v>0</v>
      </c>
      <c r="BX274" s="20">
        <v>0</v>
      </c>
      <c r="BY274" s="20">
        <v>0</v>
      </c>
    </row>
    <row r="275" spans="1:77" x14ac:dyDescent="0.25">
      <c r="A275" s="20" t="s">
        <v>494</v>
      </c>
      <c r="B275" s="20" t="s">
        <v>690</v>
      </c>
      <c r="C275" s="20" t="s">
        <v>713</v>
      </c>
      <c r="D275" s="1">
        <v>44641</v>
      </c>
      <c r="E275">
        <v>67</v>
      </c>
      <c r="F275">
        <v>1</v>
      </c>
      <c r="G275">
        <v>1</v>
      </c>
      <c r="H275">
        <v>1</v>
      </c>
      <c r="I275">
        <v>1</v>
      </c>
      <c r="J275">
        <v>47</v>
      </c>
      <c r="K275">
        <v>4</v>
      </c>
      <c r="L275">
        <v>3</v>
      </c>
      <c r="M275">
        <v>0</v>
      </c>
      <c r="N275">
        <v>17</v>
      </c>
      <c r="O275">
        <v>16</v>
      </c>
      <c r="P275">
        <v>0</v>
      </c>
      <c r="Q275">
        <v>0</v>
      </c>
      <c r="R275">
        <v>169</v>
      </c>
      <c r="S275">
        <v>126</v>
      </c>
      <c r="T275">
        <v>14</v>
      </c>
      <c r="U275">
        <v>4</v>
      </c>
      <c r="V275">
        <v>6</v>
      </c>
      <c r="W275">
        <v>746</v>
      </c>
      <c r="X275">
        <v>416</v>
      </c>
      <c r="Y275">
        <v>13</v>
      </c>
      <c r="Z275">
        <v>107</v>
      </c>
      <c r="AA275">
        <v>36</v>
      </c>
      <c r="AB275">
        <v>633</v>
      </c>
      <c r="AC275">
        <v>313</v>
      </c>
      <c r="AD275">
        <v>17</v>
      </c>
      <c r="AE275">
        <v>109</v>
      </c>
      <c r="AF275">
        <v>58</v>
      </c>
      <c r="AG275">
        <v>203</v>
      </c>
      <c r="AH275">
        <v>109</v>
      </c>
      <c r="AI275">
        <v>1</v>
      </c>
      <c r="AJ275">
        <v>28</v>
      </c>
      <c r="AK275">
        <v>8</v>
      </c>
      <c r="AL275">
        <v>8</v>
      </c>
      <c r="AM275">
        <v>7</v>
      </c>
      <c r="AN275">
        <v>0</v>
      </c>
      <c r="AO275">
        <v>0</v>
      </c>
      <c r="AP275">
        <v>0</v>
      </c>
      <c r="AQ275">
        <v>0</v>
      </c>
      <c r="AR275">
        <v>0</v>
      </c>
      <c r="AS275">
        <v>0</v>
      </c>
      <c r="AT275">
        <v>0</v>
      </c>
      <c r="AU275">
        <v>0</v>
      </c>
      <c r="AV275">
        <v>0</v>
      </c>
      <c r="AW275">
        <v>0</v>
      </c>
      <c r="AX275">
        <v>0</v>
      </c>
      <c r="AY275">
        <v>0</v>
      </c>
      <c r="AZ275">
        <v>0</v>
      </c>
      <c r="BA275">
        <v>0</v>
      </c>
      <c r="BB275">
        <v>0</v>
      </c>
      <c r="BC275">
        <v>0</v>
      </c>
      <c r="BD275">
        <v>0</v>
      </c>
      <c r="BE275">
        <v>0</v>
      </c>
      <c r="BF275">
        <v>0</v>
      </c>
      <c r="BG275" s="20">
        <v>1</v>
      </c>
      <c r="BH275" s="20">
        <v>1</v>
      </c>
      <c r="BI275" s="20">
        <v>58</v>
      </c>
      <c r="BJ275" s="20">
        <v>16</v>
      </c>
      <c r="BK275" s="20">
        <v>143</v>
      </c>
      <c r="BL275" s="20">
        <v>569</v>
      </c>
      <c r="BM275" s="20">
        <v>439</v>
      </c>
      <c r="BN275" s="20">
        <v>152</v>
      </c>
      <c r="BO275" s="20">
        <v>8</v>
      </c>
      <c r="BP275" s="20">
        <v>3796</v>
      </c>
      <c r="BQ275" s="20">
        <v>1547</v>
      </c>
      <c r="BR275" s="20">
        <v>0</v>
      </c>
      <c r="BS275" s="20">
        <v>39</v>
      </c>
      <c r="BT275" s="20">
        <v>971</v>
      </c>
      <c r="BU275" s="20">
        <v>304</v>
      </c>
      <c r="BV275" s="20">
        <v>2333</v>
      </c>
      <c r="BW275" s="20">
        <v>0</v>
      </c>
      <c r="BX275" s="20">
        <v>0</v>
      </c>
      <c r="BY275" s="20">
        <v>6</v>
      </c>
    </row>
    <row r="276" spans="1:77" x14ac:dyDescent="0.25">
      <c r="A276" s="20" t="s">
        <v>494</v>
      </c>
      <c r="B276" s="20" t="s">
        <v>497</v>
      </c>
      <c r="C276" s="20" t="s">
        <v>693</v>
      </c>
      <c r="D276" s="1">
        <v>44641</v>
      </c>
      <c r="E276">
        <v>68</v>
      </c>
      <c r="F276">
        <v>8</v>
      </c>
      <c r="G276">
        <v>5</v>
      </c>
      <c r="H276">
        <v>0</v>
      </c>
      <c r="I276">
        <v>0</v>
      </c>
      <c r="J276">
        <v>58</v>
      </c>
      <c r="K276">
        <v>0</v>
      </c>
      <c r="L276">
        <v>3</v>
      </c>
      <c r="M276">
        <v>1</v>
      </c>
      <c r="N276">
        <v>0</v>
      </c>
      <c r="O276">
        <v>0</v>
      </c>
      <c r="P276">
        <v>0</v>
      </c>
      <c r="Q276">
        <v>0</v>
      </c>
      <c r="R276">
        <v>473</v>
      </c>
      <c r="S276">
        <v>424</v>
      </c>
      <c r="T276">
        <v>19</v>
      </c>
      <c r="U276">
        <v>11</v>
      </c>
      <c r="V276">
        <v>6</v>
      </c>
      <c r="W276">
        <v>537</v>
      </c>
      <c r="X276">
        <v>339</v>
      </c>
      <c r="Y276">
        <v>11</v>
      </c>
      <c r="Z276">
        <v>67</v>
      </c>
      <c r="AA276">
        <v>17</v>
      </c>
      <c r="AB276">
        <v>549</v>
      </c>
      <c r="AC276">
        <v>405</v>
      </c>
      <c r="AD276">
        <v>23</v>
      </c>
      <c r="AE276">
        <v>38</v>
      </c>
      <c r="AF276">
        <v>12</v>
      </c>
      <c r="AG276">
        <v>74</v>
      </c>
      <c r="AH276">
        <v>40</v>
      </c>
      <c r="AI276">
        <v>2</v>
      </c>
      <c r="AJ276">
        <v>13</v>
      </c>
      <c r="AK276">
        <v>2</v>
      </c>
      <c r="AL276">
        <v>80</v>
      </c>
      <c r="AM276">
        <v>64</v>
      </c>
      <c r="AN276">
        <v>1</v>
      </c>
      <c r="AO276">
        <v>1</v>
      </c>
      <c r="AP276">
        <v>0</v>
      </c>
      <c r="AQ276">
        <v>0</v>
      </c>
      <c r="AR276">
        <v>0</v>
      </c>
      <c r="AS276">
        <v>0</v>
      </c>
      <c r="AT276">
        <v>0</v>
      </c>
      <c r="AU276">
        <v>0</v>
      </c>
      <c r="AV276">
        <v>0</v>
      </c>
      <c r="AW276">
        <v>0</v>
      </c>
      <c r="AX276">
        <v>0</v>
      </c>
      <c r="AY276">
        <v>0</v>
      </c>
      <c r="AZ276">
        <v>0</v>
      </c>
      <c r="BA276">
        <v>0</v>
      </c>
      <c r="BB276">
        <v>0</v>
      </c>
      <c r="BC276">
        <v>0</v>
      </c>
      <c r="BD276">
        <v>0</v>
      </c>
      <c r="BE276">
        <v>0</v>
      </c>
      <c r="BF276">
        <v>0</v>
      </c>
      <c r="BG276" s="20">
        <v>8</v>
      </c>
      <c r="BH276" s="20">
        <v>0</v>
      </c>
      <c r="BI276" s="20">
        <v>64</v>
      </c>
      <c r="BJ276" s="20">
        <v>0</v>
      </c>
      <c r="BK276" s="20">
        <v>436</v>
      </c>
      <c r="BL276" s="20">
        <v>427</v>
      </c>
      <c r="BM276" s="20">
        <v>467</v>
      </c>
      <c r="BN276" s="20">
        <v>55</v>
      </c>
      <c r="BO276" s="20">
        <v>77</v>
      </c>
      <c r="BP276" s="20">
        <v>2073</v>
      </c>
      <c r="BQ276" s="20">
        <v>1017</v>
      </c>
      <c r="BR276" s="20">
        <v>0</v>
      </c>
      <c r="BS276" s="20">
        <v>53</v>
      </c>
      <c r="BT276" s="20">
        <v>341</v>
      </c>
      <c r="BU276" s="20">
        <v>154</v>
      </c>
      <c r="BV276" s="20">
        <v>1460</v>
      </c>
      <c r="BW276" s="20">
        <v>0</v>
      </c>
      <c r="BX276" s="20">
        <v>0</v>
      </c>
      <c r="BY276" s="20">
        <v>9</v>
      </c>
    </row>
    <row r="277" spans="1:77" x14ac:dyDescent="0.25">
      <c r="A277" s="20" t="s">
        <v>494</v>
      </c>
      <c r="B277" s="20" t="s">
        <v>688</v>
      </c>
      <c r="C277" s="20" t="s">
        <v>694</v>
      </c>
      <c r="D277" s="1">
        <v>44641</v>
      </c>
      <c r="E277">
        <v>59</v>
      </c>
      <c r="F277">
        <v>2</v>
      </c>
      <c r="G277">
        <v>0</v>
      </c>
      <c r="H277">
        <v>0</v>
      </c>
      <c r="I277">
        <v>0</v>
      </c>
      <c r="J277">
        <v>33</v>
      </c>
      <c r="K277">
        <v>6</v>
      </c>
      <c r="L277">
        <v>2</v>
      </c>
      <c r="M277">
        <v>0</v>
      </c>
      <c r="N277">
        <v>7</v>
      </c>
      <c r="O277">
        <v>7</v>
      </c>
      <c r="P277">
        <v>0</v>
      </c>
      <c r="Q277">
        <v>0</v>
      </c>
      <c r="R277">
        <v>204</v>
      </c>
      <c r="S277">
        <v>154</v>
      </c>
      <c r="T277">
        <v>15</v>
      </c>
      <c r="U277">
        <v>5</v>
      </c>
      <c r="V277">
        <v>0</v>
      </c>
      <c r="W277">
        <v>531</v>
      </c>
      <c r="X277">
        <v>227</v>
      </c>
      <c r="Y277">
        <v>64</v>
      </c>
      <c r="Z277">
        <v>73</v>
      </c>
      <c r="AA277">
        <v>26</v>
      </c>
      <c r="AB277">
        <v>450</v>
      </c>
      <c r="AC277">
        <v>190</v>
      </c>
      <c r="AD277">
        <v>7</v>
      </c>
      <c r="AE277">
        <v>128</v>
      </c>
      <c r="AF277">
        <v>12</v>
      </c>
      <c r="AG277">
        <v>59</v>
      </c>
      <c r="AH277">
        <v>19</v>
      </c>
      <c r="AI277">
        <v>1</v>
      </c>
      <c r="AJ277">
        <v>12</v>
      </c>
      <c r="AK277">
        <v>6</v>
      </c>
      <c r="AL277">
        <v>14</v>
      </c>
      <c r="AM277">
        <v>10</v>
      </c>
      <c r="AN277">
        <v>1</v>
      </c>
      <c r="AO277">
        <v>0</v>
      </c>
      <c r="AP277">
        <v>0</v>
      </c>
      <c r="AQ277">
        <v>0</v>
      </c>
      <c r="AR277">
        <v>0</v>
      </c>
      <c r="AS277">
        <v>0</v>
      </c>
      <c r="AT277">
        <v>0</v>
      </c>
      <c r="AU277">
        <v>0</v>
      </c>
      <c r="AV277">
        <v>0</v>
      </c>
      <c r="AW277">
        <v>0</v>
      </c>
      <c r="AX277">
        <v>0</v>
      </c>
      <c r="AY277">
        <v>0</v>
      </c>
      <c r="AZ277">
        <v>0</v>
      </c>
      <c r="BA277">
        <v>0</v>
      </c>
      <c r="BB277">
        <v>0</v>
      </c>
      <c r="BC277">
        <v>0</v>
      </c>
      <c r="BD277">
        <v>0</v>
      </c>
      <c r="BE277">
        <v>0</v>
      </c>
      <c r="BF277">
        <v>0</v>
      </c>
      <c r="BG277" s="20">
        <v>2</v>
      </c>
      <c r="BH277" s="20">
        <v>0</v>
      </c>
      <c r="BI277" s="20">
        <v>48</v>
      </c>
      <c r="BJ277" s="20">
        <v>7</v>
      </c>
      <c r="BK277" s="20">
        <v>182</v>
      </c>
      <c r="BL277" s="20">
        <v>343</v>
      </c>
      <c r="BM277" s="20">
        <v>294</v>
      </c>
      <c r="BN277" s="20">
        <v>39</v>
      </c>
      <c r="BO277" s="20">
        <v>13</v>
      </c>
      <c r="BP277" s="20">
        <v>2315</v>
      </c>
      <c r="BQ277" s="20">
        <v>608</v>
      </c>
      <c r="BR277" s="20">
        <v>0</v>
      </c>
      <c r="BS277" s="20">
        <v>31</v>
      </c>
      <c r="BT277" s="20">
        <v>848</v>
      </c>
      <c r="BU277" s="20">
        <v>188</v>
      </c>
      <c r="BV277" s="20">
        <v>1173</v>
      </c>
      <c r="BW277" s="20">
        <v>0</v>
      </c>
      <c r="BX277" s="20">
        <v>0</v>
      </c>
      <c r="BY277" s="20">
        <v>2</v>
      </c>
    </row>
    <row r="278" spans="1:77" x14ac:dyDescent="0.25">
      <c r="A278" s="20" t="s">
        <v>494</v>
      </c>
      <c r="B278" s="20" t="s">
        <v>497</v>
      </c>
      <c r="C278" s="20" t="s">
        <v>695</v>
      </c>
      <c r="D278" s="1">
        <v>44641</v>
      </c>
      <c r="E278">
        <v>128</v>
      </c>
      <c r="F278">
        <v>5</v>
      </c>
      <c r="G278">
        <v>4</v>
      </c>
      <c r="H278">
        <v>1</v>
      </c>
      <c r="I278">
        <v>1</v>
      </c>
      <c r="J278">
        <v>83</v>
      </c>
      <c r="K278">
        <v>4</v>
      </c>
      <c r="L278">
        <v>15</v>
      </c>
      <c r="M278">
        <v>3</v>
      </c>
      <c r="N278">
        <v>2</v>
      </c>
      <c r="O278">
        <v>2</v>
      </c>
      <c r="P278">
        <v>0</v>
      </c>
      <c r="Q278">
        <v>0</v>
      </c>
      <c r="R278">
        <v>716</v>
      </c>
      <c r="S278">
        <v>558</v>
      </c>
      <c r="T278">
        <v>49</v>
      </c>
      <c r="U278">
        <v>39</v>
      </c>
      <c r="V278">
        <v>24</v>
      </c>
      <c r="W278">
        <v>1111</v>
      </c>
      <c r="X278">
        <v>615</v>
      </c>
      <c r="Y278">
        <v>27</v>
      </c>
      <c r="Z278">
        <v>195</v>
      </c>
      <c r="AA278">
        <v>21</v>
      </c>
      <c r="AB278">
        <v>1289</v>
      </c>
      <c r="AC278">
        <v>762</v>
      </c>
      <c r="AD278">
        <v>23</v>
      </c>
      <c r="AE278">
        <v>188</v>
      </c>
      <c r="AF278">
        <v>50</v>
      </c>
      <c r="AG278">
        <v>160</v>
      </c>
      <c r="AH278">
        <v>68</v>
      </c>
      <c r="AI278">
        <v>5</v>
      </c>
      <c r="AJ278">
        <v>29</v>
      </c>
      <c r="AK278">
        <v>5</v>
      </c>
      <c r="AL278">
        <v>89</v>
      </c>
      <c r="AM278">
        <v>64</v>
      </c>
      <c r="AN278">
        <v>6</v>
      </c>
      <c r="AO278">
        <v>2</v>
      </c>
      <c r="AP278">
        <v>2</v>
      </c>
      <c r="AQ278">
        <v>0</v>
      </c>
      <c r="AR278">
        <v>0</v>
      </c>
      <c r="AS278">
        <v>0</v>
      </c>
      <c r="AT278">
        <v>0</v>
      </c>
      <c r="AU278">
        <v>0</v>
      </c>
      <c r="AV278">
        <v>0</v>
      </c>
      <c r="AW278">
        <v>0</v>
      </c>
      <c r="AX278">
        <v>0</v>
      </c>
      <c r="AY278">
        <v>0</v>
      </c>
      <c r="AZ278">
        <v>0</v>
      </c>
      <c r="BA278">
        <v>0</v>
      </c>
      <c r="BB278">
        <v>0</v>
      </c>
      <c r="BC278">
        <v>0</v>
      </c>
      <c r="BD278">
        <v>0</v>
      </c>
      <c r="BE278">
        <v>0</v>
      </c>
      <c r="BF278">
        <v>0</v>
      </c>
      <c r="BG278" s="20">
        <v>5</v>
      </c>
      <c r="BH278" s="20">
        <v>1</v>
      </c>
      <c r="BI278" s="20">
        <v>103</v>
      </c>
      <c r="BJ278" s="20">
        <v>2</v>
      </c>
      <c r="BK278" s="20">
        <v>592</v>
      </c>
      <c r="BL278" s="20">
        <v>839</v>
      </c>
      <c r="BM278" s="20">
        <v>996</v>
      </c>
      <c r="BN278" s="20">
        <v>111</v>
      </c>
      <c r="BO278" s="20">
        <v>77</v>
      </c>
      <c r="BP278" s="20">
        <v>4813</v>
      </c>
      <c r="BQ278" s="20">
        <v>1954</v>
      </c>
      <c r="BR278" s="20">
        <v>0</v>
      </c>
      <c r="BS278" s="20">
        <v>104</v>
      </c>
      <c r="BT278" s="20">
        <v>1237</v>
      </c>
      <c r="BU278" s="20">
        <v>221</v>
      </c>
      <c r="BV278" s="20">
        <v>3054</v>
      </c>
      <c r="BW278" s="20">
        <v>0</v>
      </c>
      <c r="BX278" s="20">
        <v>0</v>
      </c>
      <c r="BY278" s="20">
        <v>6</v>
      </c>
    </row>
    <row r="279" spans="1:77" x14ac:dyDescent="0.25">
      <c r="A279" s="20" t="s">
        <v>494</v>
      </c>
      <c r="B279" s="20" t="s">
        <v>498</v>
      </c>
      <c r="C279" s="20" t="s">
        <v>757</v>
      </c>
      <c r="D279" s="1">
        <v>44641</v>
      </c>
      <c r="R279">
        <v>5</v>
      </c>
      <c r="V279">
        <v>5</v>
      </c>
      <c r="AB279">
        <v>10</v>
      </c>
      <c r="AF279">
        <v>10</v>
      </c>
      <c r="BG279" s="20"/>
      <c r="BH279" s="20"/>
      <c r="BI279" s="20"/>
      <c r="BJ279" s="20"/>
      <c r="BK279" s="20"/>
      <c r="BL279" s="20"/>
      <c r="BM279" s="20"/>
      <c r="BN279" s="20"/>
      <c r="BO279" s="20"/>
      <c r="BP279" s="20">
        <v>74</v>
      </c>
      <c r="BQ279" s="20"/>
      <c r="BR279" s="20"/>
      <c r="BS279" s="20"/>
      <c r="BT279" s="20"/>
      <c r="BU279" s="20"/>
      <c r="BV279" s="20"/>
      <c r="BW279" s="20"/>
      <c r="BX279" s="20"/>
      <c r="BY279" s="20"/>
    </row>
    <row r="280" spans="1:77" x14ac:dyDescent="0.25">
      <c r="A280" s="20" t="s">
        <v>494</v>
      </c>
      <c r="B280" s="20" t="s">
        <v>498</v>
      </c>
      <c r="C280" s="20" t="s">
        <v>757</v>
      </c>
      <c r="D280" s="1">
        <v>44641</v>
      </c>
      <c r="E280">
        <v>166</v>
      </c>
      <c r="F280">
        <v>2</v>
      </c>
      <c r="G280">
        <v>1</v>
      </c>
      <c r="J280">
        <v>116</v>
      </c>
      <c r="K280">
        <v>7</v>
      </c>
      <c r="L280">
        <v>19</v>
      </c>
      <c r="M280">
        <v>1</v>
      </c>
      <c r="N280">
        <v>11</v>
      </c>
      <c r="O280">
        <v>10</v>
      </c>
      <c r="P280">
        <v>1</v>
      </c>
      <c r="R280">
        <v>605</v>
      </c>
      <c r="S280">
        <v>449</v>
      </c>
      <c r="T280">
        <v>32</v>
      </c>
      <c r="U280">
        <v>35</v>
      </c>
      <c r="V280">
        <v>1</v>
      </c>
      <c r="W280">
        <v>1950</v>
      </c>
      <c r="X280">
        <v>1037</v>
      </c>
      <c r="Y280">
        <v>25</v>
      </c>
      <c r="Z280">
        <v>389</v>
      </c>
      <c r="AA280">
        <v>11</v>
      </c>
      <c r="AB280">
        <v>1636</v>
      </c>
      <c r="AC280">
        <v>808</v>
      </c>
      <c r="AD280">
        <v>27</v>
      </c>
      <c r="AE280">
        <v>418</v>
      </c>
      <c r="AF280">
        <v>24</v>
      </c>
      <c r="AG280">
        <v>274</v>
      </c>
      <c r="AH280">
        <v>111</v>
      </c>
      <c r="AI280">
        <v>1</v>
      </c>
      <c r="AJ280">
        <v>73</v>
      </c>
      <c r="AK280">
        <v>5</v>
      </c>
      <c r="AL280">
        <v>53</v>
      </c>
      <c r="AM280">
        <v>36</v>
      </c>
      <c r="AN280">
        <v>9</v>
      </c>
      <c r="AO280">
        <v>1</v>
      </c>
      <c r="BG280" s="20">
        <v>2</v>
      </c>
      <c r="BH280" s="20"/>
      <c r="BI280" s="20">
        <v>135</v>
      </c>
      <c r="BJ280" s="20">
        <v>10</v>
      </c>
      <c r="BK280" s="20">
        <v>524</v>
      </c>
      <c r="BL280" s="20">
        <v>1450</v>
      </c>
      <c r="BM280" s="20">
        <v>1114</v>
      </c>
      <c r="BN280" s="20">
        <v>179</v>
      </c>
      <c r="BO280" s="20">
        <v>40</v>
      </c>
      <c r="BP280" s="20">
        <v>9214</v>
      </c>
      <c r="BQ280" s="20">
        <v>3032</v>
      </c>
      <c r="BR280" s="20"/>
      <c r="BS280" s="20">
        <v>62</v>
      </c>
      <c r="BT280" s="20">
        <v>3348</v>
      </c>
      <c r="BU280" s="20">
        <v>308</v>
      </c>
      <c r="BV280" s="20">
        <v>5092</v>
      </c>
      <c r="BW280" s="20"/>
      <c r="BX280" s="20"/>
      <c r="BY280" s="20">
        <v>2</v>
      </c>
    </row>
    <row r="281" spans="1:77" x14ac:dyDescent="0.25">
      <c r="A281" s="20" t="s">
        <v>494</v>
      </c>
      <c r="B281" s="20" t="s">
        <v>497</v>
      </c>
      <c r="C281" s="20" t="s">
        <v>714</v>
      </c>
      <c r="D281" s="1">
        <v>44641</v>
      </c>
      <c r="E281">
        <v>100</v>
      </c>
      <c r="F281">
        <v>5</v>
      </c>
      <c r="G281">
        <v>5</v>
      </c>
      <c r="H281">
        <v>0</v>
      </c>
      <c r="I281">
        <v>0</v>
      </c>
      <c r="J281">
        <v>67</v>
      </c>
      <c r="K281">
        <v>2</v>
      </c>
      <c r="L281">
        <v>11</v>
      </c>
      <c r="M281">
        <v>4</v>
      </c>
      <c r="N281">
        <v>0</v>
      </c>
      <c r="O281">
        <v>0</v>
      </c>
      <c r="P281">
        <v>0</v>
      </c>
      <c r="Q281">
        <v>0</v>
      </c>
      <c r="R281">
        <v>342</v>
      </c>
      <c r="S281">
        <v>259</v>
      </c>
      <c r="T281">
        <v>9</v>
      </c>
      <c r="U281">
        <v>11</v>
      </c>
      <c r="V281">
        <v>24</v>
      </c>
      <c r="W281">
        <v>917</v>
      </c>
      <c r="X281">
        <v>488</v>
      </c>
      <c r="Y281">
        <v>23</v>
      </c>
      <c r="Z281">
        <v>140</v>
      </c>
      <c r="AA281">
        <v>32</v>
      </c>
      <c r="AB281">
        <v>712</v>
      </c>
      <c r="AC281">
        <v>377</v>
      </c>
      <c r="AD281">
        <v>9</v>
      </c>
      <c r="AE281">
        <v>129</v>
      </c>
      <c r="AF281">
        <v>43</v>
      </c>
      <c r="AG281">
        <v>184</v>
      </c>
      <c r="AH281">
        <v>78</v>
      </c>
      <c r="AI281">
        <v>5</v>
      </c>
      <c r="AJ281">
        <v>37</v>
      </c>
      <c r="AK281">
        <v>4</v>
      </c>
      <c r="AL281">
        <v>34</v>
      </c>
      <c r="AM281">
        <v>23</v>
      </c>
      <c r="AN281">
        <v>5</v>
      </c>
      <c r="AO281">
        <v>2</v>
      </c>
      <c r="AP281">
        <v>0</v>
      </c>
      <c r="AQ281">
        <v>0</v>
      </c>
      <c r="AR281">
        <v>0</v>
      </c>
      <c r="AS281">
        <v>0</v>
      </c>
      <c r="AT281">
        <v>0</v>
      </c>
      <c r="AU281">
        <v>0</v>
      </c>
      <c r="AV281">
        <v>0</v>
      </c>
      <c r="AW281">
        <v>0</v>
      </c>
      <c r="AX281">
        <v>0</v>
      </c>
      <c r="AY281">
        <v>0</v>
      </c>
      <c r="AZ281">
        <v>0</v>
      </c>
      <c r="BA281">
        <v>0</v>
      </c>
      <c r="BB281">
        <v>0</v>
      </c>
      <c r="BC281">
        <v>0</v>
      </c>
      <c r="BD281">
        <v>0</v>
      </c>
      <c r="BE281">
        <v>0</v>
      </c>
      <c r="BF281">
        <v>0</v>
      </c>
      <c r="BG281" s="20">
        <v>5</v>
      </c>
      <c r="BH281" s="20">
        <v>0</v>
      </c>
      <c r="BI281" s="20">
        <v>82</v>
      </c>
      <c r="BJ281" s="20">
        <v>0</v>
      </c>
      <c r="BK281" s="20">
        <v>293</v>
      </c>
      <c r="BL281" s="20">
        <v>685</v>
      </c>
      <c r="BM281" s="20">
        <v>512</v>
      </c>
      <c r="BN281" s="20">
        <v>130</v>
      </c>
      <c r="BO281" s="20">
        <v>27</v>
      </c>
      <c r="BP281" s="20">
        <v>3566</v>
      </c>
      <c r="BQ281" s="20">
        <v>1473</v>
      </c>
      <c r="BR281" s="20">
        <v>0</v>
      </c>
      <c r="BS281" s="20">
        <v>40</v>
      </c>
      <c r="BT281" s="20">
        <v>852</v>
      </c>
      <c r="BU281" s="20">
        <v>294</v>
      </c>
      <c r="BV281" s="20">
        <v>2257</v>
      </c>
      <c r="BW281" s="20">
        <v>0</v>
      </c>
      <c r="BX281" s="20">
        <v>0</v>
      </c>
      <c r="BY281" s="20">
        <v>2</v>
      </c>
    </row>
    <row r="282" spans="1:77" x14ac:dyDescent="0.25">
      <c r="A282" s="20" t="s">
        <v>494</v>
      </c>
      <c r="B282" s="20" t="s">
        <v>499</v>
      </c>
      <c r="C282" s="20" t="s">
        <v>696</v>
      </c>
      <c r="D282" s="1">
        <v>44641</v>
      </c>
      <c r="E282">
        <v>106</v>
      </c>
      <c r="F282">
        <v>1</v>
      </c>
      <c r="G282">
        <v>0</v>
      </c>
      <c r="H282">
        <v>0</v>
      </c>
      <c r="I282">
        <v>0</v>
      </c>
      <c r="J282">
        <v>64</v>
      </c>
      <c r="K282">
        <v>2</v>
      </c>
      <c r="L282">
        <v>13</v>
      </c>
      <c r="M282">
        <v>4</v>
      </c>
      <c r="N282">
        <v>1</v>
      </c>
      <c r="O282">
        <v>1</v>
      </c>
      <c r="P282">
        <v>0</v>
      </c>
      <c r="Q282">
        <v>0</v>
      </c>
      <c r="R282">
        <v>471</v>
      </c>
      <c r="S282">
        <v>303</v>
      </c>
      <c r="T282">
        <v>25</v>
      </c>
      <c r="U282">
        <v>56</v>
      </c>
      <c r="V282">
        <v>26</v>
      </c>
      <c r="W282">
        <v>1104</v>
      </c>
      <c r="X282">
        <v>521</v>
      </c>
      <c r="Y282">
        <v>73</v>
      </c>
      <c r="Z282">
        <v>146</v>
      </c>
      <c r="AA282">
        <v>54</v>
      </c>
      <c r="AB282">
        <v>988</v>
      </c>
      <c r="AC282">
        <v>453</v>
      </c>
      <c r="AD282">
        <v>83</v>
      </c>
      <c r="AE282">
        <v>139</v>
      </c>
      <c r="AF282">
        <v>131</v>
      </c>
      <c r="AG282">
        <v>167</v>
      </c>
      <c r="AH282">
        <v>51</v>
      </c>
      <c r="AI282">
        <v>12</v>
      </c>
      <c r="AJ282">
        <v>43</v>
      </c>
      <c r="AK282">
        <v>5</v>
      </c>
      <c r="AL282">
        <v>30</v>
      </c>
      <c r="AM282">
        <v>21</v>
      </c>
      <c r="AN282">
        <v>2</v>
      </c>
      <c r="AO282">
        <v>1</v>
      </c>
      <c r="AP282">
        <v>1</v>
      </c>
      <c r="AQ282">
        <v>0</v>
      </c>
      <c r="AR282">
        <v>0</v>
      </c>
      <c r="AS282">
        <v>0</v>
      </c>
      <c r="AT282">
        <v>0</v>
      </c>
      <c r="AU282">
        <v>0</v>
      </c>
      <c r="AV282">
        <v>0</v>
      </c>
      <c r="AW282">
        <v>0</v>
      </c>
      <c r="AX282">
        <v>0</v>
      </c>
      <c r="AY282">
        <v>0</v>
      </c>
      <c r="AZ282">
        <v>0</v>
      </c>
      <c r="BA282">
        <v>0</v>
      </c>
      <c r="BB282">
        <v>0</v>
      </c>
      <c r="BC282">
        <v>0</v>
      </c>
      <c r="BD282">
        <v>0</v>
      </c>
      <c r="BE282">
        <v>0</v>
      </c>
      <c r="BF282">
        <v>0</v>
      </c>
      <c r="BG282" s="20">
        <v>1</v>
      </c>
      <c r="BH282" s="20">
        <v>0</v>
      </c>
      <c r="BI282" s="20">
        <v>87</v>
      </c>
      <c r="BJ282" s="20">
        <v>1</v>
      </c>
      <c r="BK282" s="20">
        <v>357</v>
      </c>
      <c r="BL282" s="20">
        <v>793</v>
      </c>
      <c r="BM282" s="20">
        <v>621</v>
      </c>
      <c r="BN282" s="20">
        <v>103</v>
      </c>
      <c r="BO282" s="20">
        <v>24</v>
      </c>
      <c r="BP282" s="20">
        <v>4851</v>
      </c>
      <c r="BQ282" s="20">
        <v>1583</v>
      </c>
      <c r="BR282" s="20">
        <v>0</v>
      </c>
      <c r="BS282" s="20">
        <v>357</v>
      </c>
      <c r="BT282" s="20">
        <v>1275</v>
      </c>
      <c r="BU282" s="20">
        <v>436</v>
      </c>
      <c r="BV282" s="20">
        <v>2592</v>
      </c>
      <c r="BW282" s="20">
        <v>0</v>
      </c>
      <c r="BX282" s="20">
        <v>0</v>
      </c>
      <c r="BY282" s="20">
        <v>6</v>
      </c>
    </row>
    <row r="283" spans="1:77" x14ac:dyDescent="0.25">
      <c r="A283" s="20" t="s">
        <v>494</v>
      </c>
      <c r="B283" s="20" t="s">
        <v>688</v>
      </c>
      <c r="C283" s="20" t="s">
        <v>697</v>
      </c>
      <c r="D283" s="1">
        <v>44641</v>
      </c>
      <c r="E283">
        <v>69</v>
      </c>
      <c r="F283">
        <v>4</v>
      </c>
      <c r="G283">
        <v>3</v>
      </c>
      <c r="H283">
        <v>0</v>
      </c>
      <c r="I283">
        <v>0</v>
      </c>
      <c r="J283">
        <v>33</v>
      </c>
      <c r="K283">
        <v>2</v>
      </c>
      <c r="L283">
        <v>14</v>
      </c>
      <c r="M283">
        <v>1</v>
      </c>
      <c r="N283">
        <v>5</v>
      </c>
      <c r="O283">
        <v>4</v>
      </c>
      <c r="P283">
        <v>0</v>
      </c>
      <c r="Q283">
        <v>0</v>
      </c>
      <c r="R283">
        <v>307</v>
      </c>
      <c r="S283">
        <v>202</v>
      </c>
      <c r="T283">
        <v>13</v>
      </c>
      <c r="U283">
        <v>30</v>
      </c>
      <c r="V283">
        <v>13</v>
      </c>
      <c r="W283">
        <v>886</v>
      </c>
      <c r="X283">
        <v>408</v>
      </c>
      <c r="Y283">
        <v>10</v>
      </c>
      <c r="Z283">
        <v>187</v>
      </c>
      <c r="AA283">
        <v>34</v>
      </c>
      <c r="AB283">
        <v>856</v>
      </c>
      <c r="AC283">
        <v>317</v>
      </c>
      <c r="AD283">
        <v>5</v>
      </c>
      <c r="AE283">
        <v>223</v>
      </c>
      <c r="AF283">
        <v>123</v>
      </c>
      <c r="AG283">
        <v>107</v>
      </c>
      <c r="AH283">
        <v>41</v>
      </c>
      <c r="AI283">
        <v>2</v>
      </c>
      <c r="AJ283">
        <v>15</v>
      </c>
      <c r="AK283">
        <v>20</v>
      </c>
      <c r="AL283">
        <v>71</v>
      </c>
      <c r="AM283">
        <v>50</v>
      </c>
      <c r="AN283">
        <v>4</v>
      </c>
      <c r="AO283">
        <v>3</v>
      </c>
      <c r="AP283">
        <v>2</v>
      </c>
      <c r="AQ283">
        <v>0</v>
      </c>
      <c r="AR283">
        <v>1</v>
      </c>
      <c r="AS283">
        <v>0</v>
      </c>
      <c r="AT283">
        <v>0</v>
      </c>
      <c r="AU283">
        <v>0</v>
      </c>
      <c r="AV283">
        <v>0</v>
      </c>
      <c r="AW283">
        <v>0</v>
      </c>
      <c r="AX283">
        <v>0</v>
      </c>
      <c r="AY283">
        <v>0</v>
      </c>
      <c r="AZ283">
        <v>0</v>
      </c>
      <c r="BA283">
        <v>0</v>
      </c>
      <c r="BB283">
        <v>0</v>
      </c>
      <c r="BC283">
        <v>0</v>
      </c>
      <c r="BD283">
        <v>0</v>
      </c>
      <c r="BE283">
        <v>0</v>
      </c>
      <c r="BF283">
        <v>0</v>
      </c>
      <c r="BG283" s="20">
        <v>3</v>
      </c>
      <c r="BH283" s="20">
        <v>0</v>
      </c>
      <c r="BI283" s="20">
        <v>47</v>
      </c>
      <c r="BJ283" s="20">
        <v>5</v>
      </c>
      <c r="BK283" s="20">
        <v>247</v>
      </c>
      <c r="BL283" s="20">
        <v>622</v>
      </c>
      <c r="BM283" s="20">
        <v>488</v>
      </c>
      <c r="BN283" s="20">
        <v>70</v>
      </c>
      <c r="BO283" s="20">
        <v>59</v>
      </c>
      <c r="BP283" s="20">
        <v>3450</v>
      </c>
      <c r="BQ283" s="20">
        <v>843</v>
      </c>
      <c r="BR283" s="20">
        <v>0</v>
      </c>
      <c r="BS283" s="20">
        <v>17</v>
      </c>
      <c r="BT283" s="20">
        <v>604</v>
      </c>
      <c r="BU283" s="20">
        <v>1037</v>
      </c>
      <c r="BV283" s="20">
        <v>1668</v>
      </c>
      <c r="BW283" s="20">
        <v>1</v>
      </c>
      <c r="BX283" s="20">
        <v>0</v>
      </c>
      <c r="BY283" s="20">
        <v>3</v>
      </c>
    </row>
    <row r="284" spans="1:77" x14ac:dyDescent="0.25">
      <c r="A284" s="20" t="s">
        <v>494</v>
      </c>
      <c r="B284" s="20" t="s">
        <v>495</v>
      </c>
      <c r="C284" s="20" t="s">
        <v>698</v>
      </c>
      <c r="D284" s="1">
        <v>44641</v>
      </c>
      <c r="E284">
        <v>106</v>
      </c>
      <c r="F284">
        <v>9</v>
      </c>
      <c r="G284">
        <v>8</v>
      </c>
      <c r="H284">
        <v>3</v>
      </c>
      <c r="I284">
        <v>3</v>
      </c>
      <c r="J284">
        <v>87</v>
      </c>
      <c r="K284">
        <v>8</v>
      </c>
      <c r="L284">
        <v>1</v>
      </c>
      <c r="M284">
        <v>2</v>
      </c>
      <c r="N284">
        <v>71</v>
      </c>
      <c r="O284">
        <v>65</v>
      </c>
      <c r="P284">
        <v>0</v>
      </c>
      <c r="Q284">
        <v>0</v>
      </c>
      <c r="R284">
        <v>599</v>
      </c>
      <c r="S284">
        <v>531</v>
      </c>
      <c r="T284">
        <v>27</v>
      </c>
      <c r="U284">
        <v>0</v>
      </c>
      <c r="V284">
        <v>3</v>
      </c>
      <c r="W284">
        <v>938</v>
      </c>
      <c r="X284">
        <v>615</v>
      </c>
      <c r="Y284">
        <v>53</v>
      </c>
      <c r="Z284">
        <v>15</v>
      </c>
      <c r="AA284">
        <v>80</v>
      </c>
      <c r="AB284">
        <v>939</v>
      </c>
      <c r="AC284">
        <v>687</v>
      </c>
      <c r="AD284">
        <v>43</v>
      </c>
      <c r="AE284">
        <v>17</v>
      </c>
      <c r="AF284">
        <v>70</v>
      </c>
      <c r="AG284">
        <v>196</v>
      </c>
      <c r="AH284">
        <v>132</v>
      </c>
      <c r="AI284">
        <v>4</v>
      </c>
      <c r="AJ284">
        <v>1</v>
      </c>
      <c r="AK284">
        <v>19</v>
      </c>
      <c r="AL284">
        <v>93</v>
      </c>
      <c r="AM284">
        <v>85</v>
      </c>
      <c r="AN284">
        <v>5</v>
      </c>
      <c r="AO284">
        <v>0</v>
      </c>
      <c r="AP284">
        <v>0</v>
      </c>
      <c r="AQ284">
        <v>0</v>
      </c>
      <c r="AR284">
        <v>0</v>
      </c>
      <c r="AS284">
        <v>0</v>
      </c>
      <c r="AT284">
        <v>0</v>
      </c>
      <c r="AU284">
        <v>0</v>
      </c>
      <c r="AV284">
        <v>0</v>
      </c>
      <c r="AW284">
        <v>0</v>
      </c>
      <c r="AX284">
        <v>0</v>
      </c>
      <c r="AY284">
        <v>0</v>
      </c>
      <c r="AZ284">
        <v>0</v>
      </c>
      <c r="BA284">
        <v>0</v>
      </c>
      <c r="BB284">
        <v>0</v>
      </c>
      <c r="BC284">
        <v>0</v>
      </c>
      <c r="BD284">
        <v>0</v>
      </c>
      <c r="BE284">
        <v>0</v>
      </c>
      <c r="BF284">
        <v>0</v>
      </c>
      <c r="BG284" s="20">
        <v>9</v>
      </c>
      <c r="BH284" s="20">
        <v>3</v>
      </c>
      <c r="BI284" s="20">
        <v>93</v>
      </c>
      <c r="BJ284" s="20">
        <v>69</v>
      </c>
      <c r="BK284" s="20">
        <v>562</v>
      </c>
      <c r="BL284" s="20">
        <v>757</v>
      </c>
      <c r="BM284" s="20">
        <v>783</v>
      </c>
      <c r="BN284" s="20">
        <v>166</v>
      </c>
      <c r="BO284" s="20">
        <v>87</v>
      </c>
      <c r="BP284" s="20">
        <v>4458</v>
      </c>
      <c r="BQ284" s="20">
        <v>2283</v>
      </c>
      <c r="BR284" s="20">
        <v>0</v>
      </c>
      <c r="BS284" s="20">
        <v>84</v>
      </c>
      <c r="BT284" s="20">
        <v>68</v>
      </c>
      <c r="BU284" s="20">
        <v>1007</v>
      </c>
      <c r="BV284" s="20">
        <v>3140</v>
      </c>
      <c r="BW284" s="20">
        <v>0</v>
      </c>
      <c r="BX284" s="20">
        <v>0</v>
      </c>
      <c r="BY284" s="20">
        <v>13</v>
      </c>
    </row>
    <row r="285" spans="1:77" x14ac:dyDescent="0.25">
      <c r="A285" s="20" t="s">
        <v>494</v>
      </c>
      <c r="B285" s="20" t="s">
        <v>690</v>
      </c>
      <c r="C285" s="20" t="s">
        <v>699</v>
      </c>
      <c r="D285" s="1">
        <v>44641</v>
      </c>
      <c r="E285">
        <v>74</v>
      </c>
      <c r="F285">
        <v>1</v>
      </c>
      <c r="G285">
        <v>1</v>
      </c>
      <c r="H285">
        <v>0</v>
      </c>
      <c r="I285">
        <v>0</v>
      </c>
      <c r="J285">
        <v>52</v>
      </c>
      <c r="K285">
        <v>4</v>
      </c>
      <c r="L285">
        <v>3</v>
      </c>
      <c r="M285">
        <v>1</v>
      </c>
      <c r="N285">
        <v>0</v>
      </c>
      <c r="O285">
        <v>0</v>
      </c>
      <c r="P285">
        <v>0</v>
      </c>
      <c r="Q285">
        <v>0</v>
      </c>
      <c r="R285">
        <v>317</v>
      </c>
      <c r="S285">
        <v>246</v>
      </c>
      <c r="T285">
        <v>16</v>
      </c>
      <c r="U285">
        <v>5</v>
      </c>
      <c r="V285">
        <v>1</v>
      </c>
      <c r="W285">
        <v>977</v>
      </c>
      <c r="X285">
        <v>549</v>
      </c>
      <c r="Y285">
        <v>67</v>
      </c>
      <c r="Z285">
        <v>73</v>
      </c>
      <c r="AA285">
        <v>13</v>
      </c>
      <c r="AB285">
        <v>836</v>
      </c>
      <c r="AC285">
        <v>415</v>
      </c>
      <c r="AD285">
        <v>27</v>
      </c>
      <c r="AE285">
        <v>182</v>
      </c>
      <c r="AF285">
        <v>15</v>
      </c>
      <c r="AG285">
        <v>284</v>
      </c>
      <c r="AH285">
        <v>134</v>
      </c>
      <c r="AI285">
        <v>13</v>
      </c>
      <c r="AJ285">
        <v>36</v>
      </c>
      <c r="AK285">
        <v>3</v>
      </c>
      <c r="AL285">
        <v>19</v>
      </c>
      <c r="AM285">
        <v>11</v>
      </c>
      <c r="AN285">
        <v>2</v>
      </c>
      <c r="AO285">
        <v>0</v>
      </c>
      <c r="AP285">
        <v>0</v>
      </c>
      <c r="AQ285">
        <v>0</v>
      </c>
      <c r="AR285">
        <v>0</v>
      </c>
      <c r="AS285">
        <v>0</v>
      </c>
      <c r="AT285">
        <v>0</v>
      </c>
      <c r="AU285">
        <v>0</v>
      </c>
      <c r="AV285">
        <v>0</v>
      </c>
      <c r="AW285">
        <v>0</v>
      </c>
      <c r="AX285">
        <v>0</v>
      </c>
      <c r="AY285">
        <v>0</v>
      </c>
      <c r="AZ285">
        <v>0</v>
      </c>
      <c r="BA285">
        <v>0</v>
      </c>
      <c r="BB285">
        <v>0</v>
      </c>
      <c r="BC285">
        <v>0</v>
      </c>
      <c r="BD285">
        <v>0</v>
      </c>
      <c r="BE285">
        <v>0</v>
      </c>
      <c r="BF285">
        <v>0</v>
      </c>
      <c r="BG285" s="20">
        <v>1</v>
      </c>
      <c r="BH285" s="20">
        <v>0</v>
      </c>
      <c r="BI285" s="20">
        <v>64</v>
      </c>
      <c r="BJ285" s="20">
        <v>0</v>
      </c>
      <c r="BK285" s="20">
        <v>288</v>
      </c>
      <c r="BL285" s="20">
        <v>800</v>
      </c>
      <c r="BM285" s="20">
        <v>594</v>
      </c>
      <c r="BN285" s="20">
        <v>221</v>
      </c>
      <c r="BO285" s="20">
        <v>16</v>
      </c>
      <c r="BP285" s="20">
        <v>4925</v>
      </c>
      <c r="BQ285" s="20">
        <v>1708</v>
      </c>
      <c r="BR285" s="20">
        <v>0</v>
      </c>
      <c r="BS285" s="20">
        <v>99</v>
      </c>
      <c r="BT285" s="20">
        <v>1458</v>
      </c>
      <c r="BU285" s="20">
        <v>117</v>
      </c>
      <c r="BV285" s="20">
        <v>3043</v>
      </c>
      <c r="BW285" s="20">
        <v>0</v>
      </c>
      <c r="BX285" s="20">
        <v>0</v>
      </c>
      <c r="BY285" s="20">
        <v>2</v>
      </c>
    </row>
    <row r="286" spans="1:77" x14ac:dyDescent="0.25">
      <c r="A286" s="20" t="s">
        <v>494</v>
      </c>
      <c r="B286" s="20" t="s">
        <v>690</v>
      </c>
      <c r="C286" s="20" t="s">
        <v>700</v>
      </c>
      <c r="D286" s="1">
        <v>44641</v>
      </c>
      <c r="E286">
        <v>99</v>
      </c>
      <c r="F286">
        <v>8</v>
      </c>
      <c r="G286">
        <v>7</v>
      </c>
      <c r="H286">
        <v>0</v>
      </c>
      <c r="I286">
        <v>0</v>
      </c>
      <c r="J286">
        <v>64</v>
      </c>
      <c r="K286">
        <v>2</v>
      </c>
      <c r="L286">
        <v>10</v>
      </c>
      <c r="M286">
        <v>0</v>
      </c>
      <c r="N286">
        <v>0</v>
      </c>
      <c r="O286">
        <v>0</v>
      </c>
      <c r="P286">
        <v>0</v>
      </c>
      <c r="Q286">
        <v>0</v>
      </c>
      <c r="R286">
        <v>350</v>
      </c>
      <c r="S286">
        <v>273</v>
      </c>
      <c r="T286">
        <v>25</v>
      </c>
      <c r="U286">
        <v>6</v>
      </c>
      <c r="V286">
        <v>6</v>
      </c>
      <c r="W286">
        <v>894</v>
      </c>
      <c r="X286">
        <v>438</v>
      </c>
      <c r="Y286">
        <v>25</v>
      </c>
      <c r="Z286">
        <v>179</v>
      </c>
      <c r="AA286">
        <v>18</v>
      </c>
      <c r="AB286">
        <v>918</v>
      </c>
      <c r="AC286">
        <v>466</v>
      </c>
      <c r="AD286">
        <v>26</v>
      </c>
      <c r="AE286">
        <v>182</v>
      </c>
      <c r="AF286">
        <v>21</v>
      </c>
      <c r="AG286">
        <v>111</v>
      </c>
      <c r="AH286">
        <v>45</v>
      </c>
      <c r="AI286">
        <v>3</v>
      </c>
      <c r="AJ286">
        <v>28</v>
      </c>
      <c r="AK286">
        <v>0</v>
      </c>
      <c r="AL286">
        <v>53</v>
      </c>
      <c r="AM286">
        <v>43</v>
      </c>
      <c r="AN286">
        <v>4</v>
      </c>
      <c r="AO286">
        <v>1</v>
      </c>
      <c r="AP286">
        <v>1</v>
      </c>
      <c r="AQ286">
        <v>0</v>
      </c>
      <c r="AR286">
        <v>0</v>
      </c>
      <c r="AS286">
        <v>0</v>
      </c>
      <c r="AT286">
        <v>0</v>
      </c>
      <c r="AU286">
        <v>0</v>
      </c>
      <c r="AV286">
        <v>0</v>
      </c>
      <c r="AW286">
        <v>0</v>
      </c>
      <c r="AX286">
        <v>0</v>
      </c>
      <c r="AY286">
        <v>0</v>
      </c>
      <c r="AZ286">
        <v>0</v>
      </c>
      <c r="BA286">
        <v>0</v>
      </c>
      <c r="BB286">
        <v>0</v>
      </c>
      <c r="BC286">
        <v>0</v>
      </c>
      <c r="BD286">
        <v>0</v>
      </c>
      <c r="BE286">
        <v>0</v>
      </c>
      <c r="BF286">
        <v>0</v>
      </c>
      <c r="BG286" s="20">
        <v>8</v>
      </c>
      <c r="BH286" s="20">
        <v>0</v>
      </c>
      <c r="BI286" s="20">
        <v>85</v>
      </c>
      <c r="BJ286" s="20">
        <v>0</v>
      </c>
      <c r="BK286" s="20">
        <v>308</v>
      </c>
      <c r="BL286" s="20">
        <v>630</v>
      </c>
      <c r="BM286" s="20">
        <v>658</v>
      </c>
      <c r="BN286" s="20">
        <v>74</v>
      </c>
      <c r="BO286" s="20">
        <v>44</v>
      </c>
      <c r="BP286" s="20">
        <v>4072</v>
      </c>
      <c r="BQ286" s="20">
        <v>1405</v>
      </c>
      <c r="BR286" s="20">
        <v>0</v>
      </c>
      <c r="BS286" s="20">
        <v>52</v>
      </c>
      <c r="BT286" s="20">
        <v>1100</v>
      </c>
      <c r="BU286" s="20">
        <v>319</v>
      </c>
      <c r="BV286" s="20">
        <v>2431</v>
      </c>
      <c r="BW286" s="20">
        <v>0</v>
      </c>
      <c r="BX286" s="20">
        <v>0</v>
      </c>
      <c r="BY286" s="20">
        <v>7</v>
      </c>
    </row>
    <row r="287" spans="1:77" x14ac:dyDescent="0.25">
      <c r="A287" s="20" t="s">
        <v>494</v>
      </c>
      <c r="B287" s="20" t="s">
        <v>498</v>
      </c>
      <c r="C287" s="20" t="s">
        <v>701</v>
      </c>
      <c r="D287" s="1">
        <v>44641</v>
      </c>
      <c r="E287">
        <v>132</v>
      </c>
      <c r="F287">
        <v>2</v>
      </c>
      <c r="G287">
        <v>1</v>
      </c>
      <c r="H287">
        <v>0</v>
      </c>
      <c r="I287">
        <v>0</v>
      </c>
      <c r="J287">
        <v>74</v>
      </c>
      <c r="K287">
        <v>9</v>
      </c>
      <c r="L287">
        <v>20</v>
      </c>
      <c r="M287">
        <v>0</v>
      </c>
      <c r="N287">
        <v>2</v>
      </c>
      <c r="O287">
        <v>1</v>
      </c>
      <c r="P287">
        <v>0</v>
      </c>
      <c r="Q287">
        <v>0</v>
      </c>
      <c r="R287">
        <v>370</v>
      </c>
      <c r="S287">
        <v>258</v>
      </c>
      <c r="T287">
        <v>29</v>
      </c>
      <c r="U287">
        <v>4</v>
      </c>
      <c r="V287">
        <v>7</v>
      </c>
      <c r="W287">
        <v>1588</v>
      </c>
      <c r="X287">
        <v>723</v>
      </c>
      <c r="Y287">
        <v>120</v>
      </c>
      <c r="Z287">
        <v>224</v>
      </c>
      <c r="AA287">
        <v>23</v>
      </c>
      <c r="AB287">
        <v>1122</v>
      </c>
      <c r="AC287">
        <v>443</v>
      </c>
      <c r="AD287">
        <v>36</v>
      </c>
      <c r="AE287">
        <v>228</v>
      </c>
      <c r="AF287">
        <v>98</v>
      </c>
      <c r="AG287">
        <v>323</v>
      </c>
      <c r="AH287">
        <v>98</v>
      </c>
      <c r="AI287">
        <v>6</v>
      </c>
      <c r="AJ287">
        <v>74</v>
      </c>
      <c r="AK287">
        <v>15</v>
      </c>
      <c r="AL287">
        <v>61</v>
      </c>
      <c r="AM287">
        <v>37</v>
      </c>
      <c r="AN287">
        <v>3</v>
      </c>
      <c r="AO287">
        <v>3</v>
      </c>
      <c r="AP287">
        <v>0</v>
      </c>
      <c r="AQ287">
        <v>0</v>
      </c>
      <c r="AR287">
        <v>1</v>
      </c>
      <c r="AS287">
        <v>0</v>
      </c>
      <c r="AT287">
        <v>0</v>
      </c>
      <c r="AU287">
        <v>0</v>
      </c>
      <c r="AV287">
        <v>0</v>
      </c>
      <c r="AW287">
        <v>0</v>
      </c>
      <c r="AX287">
        <v>0</v>
      </c>
      <c r="AY287">
        <v>0</v>
      </c>
      <c r="AZ287">
        <v>0</v>
      </c>
      <c r="BA287">
        <v>0</v>
      </c>
      <c r="BB287">
        <v>0</v>
      </c>
      <c r="BC287">
        <v>0</v>
      </c>
      <c r="BD287">
        <v>0</v>
      </c>
      <c r="BE287">
        <v>0</v>
      </c>
      <c r="BF287">
        <v>0</v>
      </c>
      <c r="BG287" s="20">
        <v>1</v>
      </c>
      <c r="BH287" s="20">
        <v>0</v>
      </c>
      <c r="BI287" s="20">
        <v>97</v>
      </c>
      <c r="BJ287" s="20">
        <v>2</v>
      </c>
      <c r="BK287" s="20">
        <v>320</v>
      </c>
      <c r="BL287" s="20">
        <v>1156</v>
      </c>
      <c r="BM287" s="20">
        <v>718</v>
      </c>
      <c r="BN287" s="20">
        <v>206</v>
      </c>
      <c r="BO287" s="20">
        <v>52</v>
      </c>
      <c r="BP287" s="20">
        <v>6179</v>
      </c>
      <c r="BQ287" s="20">
        <v>1377</v>
      </c>
      <c r="BR287" s="20">
        <v>0</v>
      </c>
      <c r="BS287" s="20">
        <v>130</v>
      </c>
      <c r="BT287" s="20">
        <v>2285</v>
      </c>
      <c r="BU287" s="20">
        <v>257</v>
      </c>
      <c r="BV287" s="20">
        <v>3203</v>
      </c>
      <c r="BW287" s="20">
        <v>0</v>
      </c>
      <c r="BX287" s="20">
        <v>0</v>
      </c>
      <c r="BY287" s="20">
        <v>2</v>
      </c>
    </row>
    <row r="288" spans="1:77" x14ac:dyDescent="0.25">
      <c r="A288" s="20" t="s">
        <v>494</v>
      </c>
      <c r="B288" s="20" t="s">
        <v>690</v>
      </c>
      <c r="C288" s="20" t="s">
        <v>702</v>
      </c>
      <c r="D288" s="1">
        <v>44641</v>
      </c>
      <c r="E288">
        <v>163</v>
      </c>
      <c r="F288">
        <v>7</v>
      </c>
      <c r="G288">
        <v>5</v>
      </c>
      <c r="H288">
        <v>0</v>
      </c>
      <c r="I288">
        <v>0</v>
      </c>
      <c r="J288">
        <v>116</v>
      </c>
      <c r="K288">
        <v>4</v>
      </c>
      <c r="L288">
        <v>17</v>
      </c>
      <c r="M288">
        <v>1</v>
      </c>
      <c r="N288">
        <v>2</v>
      </c>
      <c r="O288">
        <v>2</v>
      </c>
      <c r="P288">
        <v>0</v>
      </c>
      <c r="Q288">
        <v>0</v>
      </c>
      <c r="R288">
        <v>479</v>
      </c>
      <c r="S288">
        <v>372</v>
      </c>
      <c r="T288">
        <v>7</v>
      </c>
      <c r="U288">
        <v>43</v>
      </c>
      <c r="V288">
        <v>3</v>
      </c>
      <c r="W288">
        <v>2148</v>
      </c>
      <c r="X288">
        <v>1103</v>
      </c>
      <c r="Y288">
        <v>67</v>
      </c>
      <c r="Z288">
        <v>397</v>
      </c>
      <c r="AA288">
        <v>15</v>
      </c>
      <c r="AB288">
        <v>1716</v>
      </c>
      <c r="AC288">
        <v>926</v>
      </c>
      <c r="AD288">
        <v>22</v>
      </c>
      <c r="AE288">
        <v>419</v>
      </c>
      <c r="AF288">
        <v>27</v>
      </c>
      <c r="AG288">
        <v>380</v>
      </c>
      <c r="AH288">
        <v>201</v>
      </c>
      <c r="AI288">
        <v>4</v>
      </c>
      <c r="AJ288">
        <v>66</v>
      </c>
      <c r="AK288">
        <v>1</v>
      </c>
      <c r="AL288">
        <v>71</v>
      </c>
      <c r="AM288">
        <v>43</v>
      </c>
      <c r="AN288">
        <v>4</v>
      </c>
      <c r="AO288">
        <v>8</v>
      </c>
      <c r="AP288">
        <v>2</v>
      </c>
      <c r="AQ288">
        <v>0</v>
      </c>
      <c r="AR288">
        <v>1</v>
      </c>
      <c r="AS288">
        <v>0</v>
      </c>
      <c r="AT288">
        <v>0</v>
      </c>
      <c r="AU288">
        <v>0</v>
      </c>
      <c r="AV288">
        <v>0</v>
      </c>
      <c r="AW288">
        <v>0</v>
      </c>
      <c r="AX288">
        <v>0</v>
      </c>
      <c r="AY288">
        <v>0</v>
      </c>
      <c r="AZ288">
        <v>0</v>
      </c>
      <c r="BA288">
        <v>0</v>
      </c>
      <c r="BB288">
        <v>0</v>
      </c>
      <c r="BC288">
        <v>0</v>
      </c>
      <c r="BD288">
        <v>0</v>
      </c>
      <c r="BE288">
        <v>0</v>
      </c>
      <c r="BF288">
        <v>0</v>
      </c>
      <c r="BG288" s="20">
        <v>6</v>
      </c>
      <c r="BH288" s="20">
        <v>0</v>
      </c>
      <c r="BI288" s="20">
        <v>139</v>
      </c>
      <c r="BJ288" s="20">
        <v>2</v>
      </c>
      <c r="BK288" s="20">
        <v>417</v>
      </c>
      <c r="BL288" s="20">
        <v>1603</v>
      </c>
      <c r="BM288" s="20">
        <v>1215</v>
      </c>
      <c r="BN288" s="20">
        <v>286</v>
      </c>
      <c r="BO288" s="20">
        <v>55</v>
      </c>
      <c r="BP288" s="20">
        <v>10260</v>
      </c>
      <c r="BQ288" s="20">
        <v>4234</v>
      </c>
      <c r="BR288" s="20">
        <v>0</v>
      </c>
      <c r="BS288" s="20">
        <v>57</v>
      </c>
      <c r="BT288" s="20">
        <v>3002</v>
      </c>
      <c r="BU288" s="20">
        <v>346</v>
      </c>
      <c r="BV288" s="20">
        <v>6466</v>
      </c>
      <c r="BW288" s="20">
        <v>0</v>
      </c>
      <c r="BX288" s="20">
        <v>0</v>
      </c>
      <c r="BY288" s="20">
        <v>11</v>
      </c>
    </row>
    <row r="289" spans="1:77" x14ac:dyDescent="0.25">
      <c r="A289" s="20" t="s">
        <v>494</v>
      </c>
      <c r="B289" s="20" t="s">
        <v>499</v>
      </c>
      <c r="C289" s="20" t="s">
        <v>703</v>
      </c>
      <c r="D289" s="1">
        <v>44641</v>
      </c>
      <c r="E289">
        <v>197</v>
      </c>
      <c r="F289">
        <v>5</v>
      </c>
      <c r="G289">
        <v>5</v>
      </c>
      <c r="H289">
        <v>4</v>
      </c>
      <c r="I289">
        <v>4</v>
      </c>
      <c r="J289">
        <v>143</v>
      </c>
      <c r="K289">
        <v>8</v>
      </c>
      <c r="L289">
        <v>13</v>
      </c>
      <c r="M289">
        <v>1</v>
      </c>
      <c r="N289">
        <v>41</v>
      </c>
      <c r="O289">
        <v>34</v>
      </c>
      <c r="P289">
        <v>0</v>
      </c>
      <c r="Q289">
        <v>0</v>
      </c>
      <c r="R289">
        <v>826</v>
      </c>
      <c r="S289">
        <v>648</v>
      </c>
      <c r="T289">
        <v>58</v>
      </c>
      <c r="U289">
        <v>35</v>
      </c>
      <c r="V289">
        <v>5</v>
      </c>
      <c r="W289">
        <v>1847</v>
      </c>
      <c r="X289">
        <v>1109</v>
      </c>
      <c r="Y289">
        <v>93</v>
      </c>
      <c r="Z289">
        <v>227</v>
      </c>
      <c r="AA289">
        <v>7</v>
      </c>
      <c r="AB289">
        <v>1988</v>
      </c>
      <c r="AC289">
        <v>1252</v>
      </c>
      <c r="AD289">
        <v>67</v>
      </c>
      <c r="AE289">
        <v>313</v>
      </c>
      <c r="AF289">
        <v>7</v>
      </c>
      <c r="AG289">
        <v>320</v>
      </c>
      <c r="AH289">
        <v>176</v>
      </c>
      <c r="AI289">
        <v>6</v>
      </c>
      <c r="AJ289">
        <v>60</v>
      </c>
      <c r="AK289">
        <v>3</v>
      </c>
      <c r="AL289">
        <v>102</v>
      </c>
      <c r="AM289">
        <v>83</v>
      </c>
      <c r="AN289">
        <v>5</v>
      </c>
      <c r="AO289">
        <v>4</v>
      </c>
      <c r="AP289">
        <v>1</v>
      </c>
      <c r="AQ289">
        <v>0</v>
      </c>
      <c r="AR289">
        <v>0</v>
      </c>
      <c r="AS289">
        <v>0</v>
      </c>
      <c r="AT289">
        <v>0</v>
      </c>
      <c r="AU289">
        <v>0</v>
      </c>
      <c r="AV289">
        <v>0</v>
      </c>
      <c r="AW289">
        <v>0</v>
      </c>
      <c r="AX289">
        <v>0</v>
      </c>
      <c r="AY289">
        <v>0</v>
      </c>
      <c r="AZ289">
        <v>0</v>
      </c>
      <c r="BA289">
        <v>0</v>
      </c>
      <c r="BB289">
        <v>0</v>
      </c>
      <c r="BC289">
        <v>0</v>
      </c>
      <c r="BD289">
        <v>0</v>
      </c>
      <c r="BE289">
        <v>0</v>
      </c>
      <c r="BF289">
        <v>0</v>
      </c>
      <c r="BG289" s="20">
        <v>5</v>
      </c>
      <c r="BH289" s="20">
        <v>4</v>
      </c>
      <c r="BI289" s="20">
        <v>172</v>
      </c>
      <c r="BJ289" s="20">
        <v>38</v>
      </c>
      <c r="BK289" s="20">
        <v>713</v>
      </c>
      <c r="BL289" s="20">
        <v>1461</v>
      </c>
      <c r="BM289" s="20">
        <v>1569</v>
      </c>
      <c r="BN289" s="20">
        <v>240</v>
      </c>
      <c r="BO289" s="20">
        <v>89</v>
      </c>
      <c r="BP289" s="20">
        <v>8907</v>
      </c>
      <c r="BQ289" s="20">
        <v>4002</v>
      </c>
      <c r="BR289" s="20">
        <v>0</v>
      </c>
      <c r="BS289" s="20">
        <v>168</v>
      </c>
      <c r="BT289" s="20">
        <v>2478</v>
      </c>
      <c r="BU289" s="20">
        <v>173</v>
      </c>
      <c r="BV289" s="20">
        <v>5835</v>
      </c>
      <c r="BW289" s="20">
        <v>0</v>
      </c>
      <c r="BX289" s="20">
        <v>0</v>
      </c>
      <c r="BY289" s="20">
        <v>18</v>
      </c>
    </row>
    <row r="290" spans="1:77" x14ac:dyDescent="0.25">
      <c r="A290" s="20" t="s">
        <v>494</v>
      </c>
      <c r="B290" s="20" t="s">
        <v>497</v>
      </c>
      <c r="C290" s="20" t="s">
        <v>715</v>
      </c>
      <c r="D290" s="1">
        <v>44641</v>
      </c>
      <c r="E290">
        <v>59</v>
      </c>
      <c r="F290">
        <v>0</v>
      </c>
      <c r="G290">
        <v>0</v>
      </c>
      <c r="H290">
        <v>0</v>
      </c>
      <c r="I290">
        <v>0</v>
      </c>
      <c r="J290">
        <v>51</v>
      </c>
      <c r="K290">
        <v>2</v>
      </c>
      <c r="L290">
        <v>1</v>
      </c>
      <c r="M290">
        <v>0</v>
      </c>
      <c r="N290">
        <v>2</v>
      </c>
      <c r="O290">
        <v>2</v>
      </c>
      <c r="P290">
        <v>0</v>
      </c>
      <c r="Q290">
        <v>0</v>
      </c>
      <c r="R290">
        <v>144</v>
      </c>
      <c r="S290">
        <v>133</v>
      </c>
      <c r="T290">
        <v>7</v>
      </c>
      <c r="U290">
        <v>1</v>
      </c>
      <c r="V290">
        <v>0</v>
      </c>
      <c r="W290">
        <v>455</v>
      </c>
      <c r="X290">
        <v>349</v>
      </c>
      <c r="Y290">
        <v>28</v>
      </c>
      <c r="Z290">
        <v>13</v>
      </c>
      <c r="AA290">
        <v>4</v>
      </c>
      <c r="AB290">
        <v>463</v>
      </c>
      <c r="AC290">
        <v>375</v>
      </c>
      <c r="AD290">
        <v>24</v>
      </c>
      <c r="AE290">
        <v>15</v>
      </c>
      <c r="AF290">
        <v>0</v>
      </c>
      <c r="AG290">
        <v>126</v>
      </c>
      <c r="AH290">
        <v>95</v>
      </c>
      <c r="AI290">
        <v>2</v>
      </c>
      <c r="AJ290">
        <v>11</v>
      </c>
      <c r="AK290">
        <v>1</v>
      </c>
      <c r="AL290">
        <v>14</v>
      </c>
      <c r="AM290">
        <v>11</v>
      </c>
      <c r="AN290">
        <v>2</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s="20">
        <v>0</v>
      </c>
      <c r="BH290" s="20">
        <v>0</v>
      </c>
      <c r="BI290" s="20">
        <v>54</v>
      </c>
      <c r="BJ290" s="20">
        <v>2</v>
      </c>
      <c r="BK290" s="20">
        <v>136</v>
      </c>
      <c r="BL290" s="20">
        <v>397</v>
      </c>
      <c r="BM290" s="20">
        <v>420</v>
      </c>
      <c r="BN290" s="20">
        <v>107</v>
      </c>
      <c r="BO290" s="20">
        <v>12</v>
      </c>
      <c r="BP290" s="20">
        <v>2639</v>
      </c>
      <c r="BQ290" s="20">
        <v>1761</v>
      </c>
      <c r="BR290" s="20">
        <v>0</v>
      </c>
      <c r="BS290" s="20">
        <v>86</v>
      </c>
      <c r="BT290" s="20">
        <v>377</v>
      </c>
      <c r="BU290" s="20">
        <v>22</v>
      </c>
      <c r="BV290" s="20">
        <v>2095</v>
      </c>
      <c r="BW290" s="20">
        <v>0</v>
      </c>
      <c r="BX290" s="20">
        <v>0</v>
      </c>
      <c r="BY290" s="20">
        <v>5</v>
      </c>
    </row>
    <row r="291" spans="1:77" x14ac:dyDescent="0.25">
      <c r="A291" s="20" t="s">
        <v>494</v>
      </c>
      <c r="B291" s="20" t="s">
        <v>499</v>
      </c>
      <c r="C291" s="20" t="s">
        <v>758</v>
      </c>
      <c r="D291" s="1">
        <v>44641</v>
      </c>
      <c r="R291">
        <v>12</v>
      </c>
      <c r="V291">
        <v>12</v>
      </c>
      <c r="AB291">
        <v>36</v>
      </c>
      <c r="AF291">
        <v>36</v>
      </c>
      <c r="BG291" s="20"/>
      <c r="BH291" s="20"/>
      <c r="BI291" s="20"/>
      <c r="BJ291" s="20"/>
      <c r="BK291" s="20"/>
      <c r="BL291" s="20"/>
      <c r="BM291" s="20"/>
      <c r="BN291" s="20"/>
      <c r="BO291" s="20"/>
      <c r="BP291" s="20">
        <v>202</v>
      </c>
      <c r="BQ291" s="20"/>
      <c r="BR291" s="20"/>
      <c r="BS291" s="20"/>
      <c r="BT291" s="20"/>
      <c r="BU291" s="20"/>
      <c r="BV291" s="20"/>
      <c r="BW291" s="20"/>
      <c r="BX291" s="20"/>
      <c r="BY291" s="20"/>
    </row>
    <row r="292" spans="1:77" x14ac:dyDescent="0.25">
      <c r="A292" s="20" t="s">
        <v>494</v>
      </c>
      <c r="B292" s="20" t="s">
        <v>499</v>
      </c>
      <c r="C292" s="20" t="s">
        <v>758</v>
      </c>
      <c r="D292" s="1">
        <v>44641</v>
      </c>
      <c r="E292">
        <v>184</v>
      </c>
      <c r="F292">
        <v>4</v>
      </c>
      <c r="G292">
        <v>2</v>
      </c>
      <c r="J292">
        <v>124</v>
      </c>
      <c r="K292">
        <v>6</v>
      </c>
      <c r="L292">
        <v>8</v>
      </c>
      <c r="M292">
        <v>9</v>
      </c>
      <c r="N292">
        <v>1</v>
      </c>
      <c r="O292">
        <v>1</v>
      </c>
      <c r="R292">
        <v>774</v>
      </c>
      <c r="S292">
        <v>599</v>
      </c>
      <c r="T292">
        <v>15</v>
      </c>
      <c r="U292">
        <v>24</v>
      </c>
      <c r="V292">
        <v>67</v>
      </c>
      <c r="W292">
        <v>1512</v>
      </c>
      <c r="X292">
        <v>794</v>
      </c>
      <c r="Y292">
        <v>42</v>
      </c>
      <c r="Z292">
        <v>48</v>
      </c>
      <c r="AA292">
        <v>263</v>
      </c>
      <c r="AB292">
        <v>1361</v>
      </c>
      <c r="AC292">
        <v>757</v>
      </c>
      <c r="AD292">
        <v>9</v>
      </c>
      <c r="AE292">
        <v>18</v>
      </c>
      <c r="AF292">
        <v>309</v>
      </c>
      <c r="AG292">
        <v>237</v>
      </c>
      <c r="AH292">
        <v>93</v>
      </c>
      <c r="AI292">
        <v>1</v>
      </c>
      <c r="AJ292">
        <v>5</v>
      </c>
      <c r="AK292">
        <v>57</v>
      </c>
      <c r="AL292">
        <v>61</v>
      </c>
      <c r="AM292">
        <v>46</v>
      </c>
      <c r="AN292">
        <v>3</v>
      </c>
      <c r="AP292">
        <v>1</v>
      </c>
      <c r="BG292" s="20">
        <v>4</v>
      </c>
      <c r="BH292" s="20"/>
      <c r="BI292" s="20">
        <v>156</v>
      </c>
      <c r="BJ292" s="20">
        <v>1</v>
      </c>
      <c r="BK292" s="20">
        <v>656</v>
      </c>
      <c r="BL292" s="20">
        <v>1098</v>
      </c>
      <c r="BM292" s="20">
        <v>992</v>
      </c>
      <c r="BN292" s="20">
        <v>158</v>
      </c>
      <c r="BO292" s="20">
        <v>56</v>
      </c>
      <c r="BP292" s="20">
        <v>5500</v>
      </c>
      <c r="BQ292" s="20">
        <v>2059</v>
      </c>
      <c r="BR292" s="20"/>
      <c r="BS292" s="20">
        <v>32</v>
      </c>
      <c r="BT292" s="20">
        <v>196</v>
      </c>
      <c r="BU292" s="20">
        <v>1754</v>
      </c>
      <c r="BV292" s="20">
        <v>3278</v>
      </c>
      <c r="BW292" s="20"/>
      <c r="BX292" s="20"/>
      <c r="BY292" s="20">
        <v>13</v>
      </c>
    </row>
    <row r="293" spans="1:77" x14ac:dyDescent="0.25">
      <c r="A293" s="20" t="s">
        <v>494</v>
      </c>
      <c r="B293" s="20" t="s">
        <v>688</v>
      </c>
      <c r="C293" s="20" t="s">
        <v>704</v>
      </c>
      <c r="D293" s="1">
        <v>44641</v>
      </c>
      <c r="E293">
        <v>171</v>
      </c>
      <c r="F293">
        <v>4</v>
      </c>
      <c r="G293">
        <v>1</v>
      </c>
      <c r="H293">
        <v>4</v>
      </c>
      <c r="I293">
        <v>2</v>
      </c>
      <c r="J293">
        <v>90</v>
      </c>
      <c r="K293">
        <v>6</v>
      </c>
      <c r="L293">
        <v>30</v>
      </c>
      <c r="M293">
        <v>6</v>
      </c>
      <c r="N293">
        <v>68</v>
      </c>
      <c r="O293">
        <v>53</v>
      </c>
      <c r="P293">
        <v>3</v>
      </c>
      <c r="Q293">
        <v>1</v>
      </c>
      <c r="R293">
        <v>599</v>
      </c>
      <c r="S293">
        <v>368</v>
      </c>
      <c r="T293">
        <v>19</v>
      </c>
      <c r="U293">
        <v>96</v>
      </c>
      <c r="V293">
        <v>32</v>
      </c>
      <c r="W293">
        <v>2074</v>
      </c>
      <c r="X293">
        <v>870</v>
      </c>
      <c r="Y293">
        <v>26</v>
      </c>
      <c r="Z293">
        <v>475</v>
      </c>
      <c r="AA293">
        <v>129</v>
      </c>
      <c r="AB293">
        <v>1692</v>
      </c>
      <c r="AC293">
        <v>670</v>
      </c>
      <c r="AD293">
        <v>4</v>
      </c>
      <c r="AE293">
        <v>426</v>
      </c>
      <c r="AF293">
        <v>189</v>
      </c>
      <c r="AG293">
        <v>288</v>
      </c>
      <c r="AH293">
        <v>111</v>
      </c>
      <c r="AI293">
        <v>0</v>
      </c>
      <c r="AJ293">
        <v>34</v>
      </c>
      <c r="AK293">
        <v>52</v>
      </c>
      <c r="AL293">
        <v>95</v>
      </c>
      <c r="AM293">
        <v>56</v>
      </c>
      <c r="AN293">
        <v>12</v>
      </c>
      <c r="AO293">
        <v>7</v>
      </c>
      <c r="AP293">
        <v>4</v>
      </c>
      <c r="AQ293">
        <v>0</v>
      </c>
      <c r="AR293">
        <v>0</v>
      </c>
      <c r="AS293">
        <v>2</v>
      </c>
      <c r="AT293">
        <v>0</v>
      </c>
      <c r="AU293">
        <v>0</v>
      </c>
      <c r="AV293">
        <v>1</v>
      </c>
      <c r="AW293">
        <v>1</v>
      </c>
      <c r="AX293">
        <v>0</v>
      </c>
      <c r="AY293">
        <v>0</v>
      </c>
      <c r="AZ293">
        <v>0</v>
      </c>
      <c r="BA293">
        <v>4</v>
      </c>
      <c r="BB293">
        <v>0</v>
      </c>
      <c r="BC293">
        <v>0</v>
      </c>
      <c r="BD293">
        <v>0</v>
      </c>
      <c r="BE293">
        <v>0</v>
      </c>
      <c r="BF293">
        <v>0</v>
      </c>
      <c r="BG293" s="20">
        <v>1</v>
      </c>
      <c r="BH293" s="20">
        <v>2</v>
      </c>
      <c r="BI293" s="20">
        <v>124</v>
      </c>
      <c r="BJ293" s="20">
        <v>58</v>
      </c>
      <c r="BK293" s="20">
        <v>439</v>
      </c>
      <c r="BL293" s="20">
        <v>1361</v>
      </c>
      <c r="BM293" s="20">
        <v>1031</v>
      </c>
      <c r="BN293" s="20">
        <v>189</v>
      </c>
      <c r="BO293" s="20">
        <v>68</v>
      </c>
      <c r="BP293" s="20">
        <v>9141</v>
      </c>
      <c r="BQ293" s="20">
        <v>2342</v>
      </c>
      <c r="BR293" s="20">
        <v>0</v>
      </c>
      <c r="BS293" s="20">
        <v>21</v>
      </c>
      <c r="BT293" s="20">
        <v>571</v>
      </c>
      <c r="BU293" s="20">
        <v>3715</v>
      </c>
      <c r="BV293" s="20">
        <v>4488</v>
      </c>
      <c r="BW293" s="20">
        <v>0</v>
      </c>
      <c r="BX293" s="20">
        <v>0</v>
      </c>
      <c r="BY293" s="20">
        <v>10</v>
      </c>
    </row>
    <row r="294" spans="1:77" x14ac:dyDescent="0.25">
      <c r="A294" s="20" t="s">
        <v>494</v>
      </c>
      <c r="B294" s="20" t="s">
        <v>688</v>
      </c>
      <c r="C294" s="20" t="s">
        <v>705</v>
      </c>
      <c r="D294" s="1">
        <v>44641</v>
      </c>
      <c r="E294">
        <v>52</v>
      </c>
      <c r="F294">
        <v>2</v>
      </c>
      <c r="G294">
        <v>1</v>
      </c>
      <c r="H294">
        <v>0</v>
      </c>
      <c r="I294">
        <v>0</v>
      </c>
      <c r="J294">
        <v>41</v>
      </c>
      <c r="K294">
        <v>2</v>
      </c>
      <c r="L294">
        <v>4</v>
      </c>
      <c r="M294">
        <v>0</v>
      </c>
      <c r="N294">
        <v>0</v>
      </c>
      <c r="O294">
        <v>0</v>
      </c>
      <c r="P294">
        <v>0</v>
      </c>
      <c r="Q294">
        <v>0</v>
      </c>
      <c r="R294">
        <v>153</v>
      </c>
      <c r="S294">
        <v>129</v>
      </c>
      <c r="T294">
        <v>8</v>
      </c>
      <c r="U294">
        <v>4</v>
      </c>
      <c r="V294">
        <v>0</v>
      </c>
      <c r="W294">
        <v>451</v>
      </c>
      <c r="X294">
        <v>251</v>
      </c>
      <c r="Y294">
        <v>9</v>
      </c>
      <c r="Z294">
        <v>73</v>
      </c>
      <c r="AA294">
        <v>11</v>
      </c>
      <c r="AB294">
        <v>382</v>
      </c>
      <c r="AC294">
        <v>183</v>
      </c>
      <c r="AD294">
        <v>7</v>
      </c>
      <c r="AE294">
        <v>81</v>
      </c>
      <c r="AF294">
        <v>34</v>
      </c>
      <c r="AG294">
        <v>63</v>
      </c>
      <c r="AH294">
        <v>27</v>
      </c>
      <c r="AI294">
        <v>0</v>
      </c>
      <c r="AJ294">
        <v>14</v>
      </c>
      <c r="AK294">
        <v>6</v>
      </c>
      <c r="AL294">
        <v>15</v>
      </c>
      <c r="AM294">
        <v>12</v>
      </c>
      <c r="AN294">
        <v>0</v>
      </c>
      <c r="AO294">
        <v>2</v>
      </c>
      <c r="AP294">
        <v>0</v>
      </c>
      <c r="AQ294">
        <v>0</v>
      </c>
      <c r="AR294">
        <v>0</v>
      </c>
      <c r="AS294">
        <v>1</v>
      </c>
      <c r="AT294">
        <v>0</v>
      </c>
      <c r="AU294">
        <v>0</v>
      </c>
      <c r="AV294">
        <v>0</v>
      </c>
      <c r="AW294">
        <v>0</v>
      </c>
      <c r="AX294">
        <v>0</v>
      </c>
      <c r="AY294">
        <v>0</v>
      </c>
      <c r="AZ294">
        <v>0</v>
      </c>
      <c r="BA294">
        <v>0</v>
      </c>
      <c r="BB294">
        <v>1</v>
      </c>
      <c r="BC294">
        <v>0</v>
      </c>
      <c r="BD294">
        <v>0</v>
      </c>
      <c r="BE294">
        <v>0</v>
      </c>
      <c r="BF294">
        <v>0</v>
      </c>
      <c r="BG294" s="20">
        <v>1</v>
      </c>
      <c r="BH294" s="20">
        <v>0</v>
      </c>
      <c r="BI294" s="20">
        <v>45</v>
      </c>
      <c r="BJ294" s="20">
        <v>0</v>
      </c>
      <c r="BK294" s="20">
        <v>137</v>
      </c>
      <c r="BL294" s="20">
        <v>346</v>
      </c>
      <c r="BM294" s="20">
        <v>254</v>
      </c>
      <c r="BN294" s="20">
        <v>42</v>
      </c>
      <c r="BO294" s="20">
        <v>13</v>
      </c>
      <c r="BP294" s="20">
        <v>2290</v>
      </c>
      <c r="BQ294" s="20">
        <v>733</v>
      </c>
      <c r="BR294" s="20">
        <v>0</v>
      </c>
      <c r="BS294" s="20">
        <v>34</v>
      </c>
      <c r="BT294" s="20">
        <v>662</v>
      </c>
      <c r="BU294" s="20">
        <v>268</v>
      </c>
      <c r="BV294" s="20">
        <v>1250</v>
      </c>
      <c r="BW294" s="20">
        <v>0</v>
      </c>
      <c r="BX294" s="20">
        <v>0</v>
      </c>
      <c r="BY294" s="20">
        <v>3</v>
      </c>
    </row>
    <row r="295" spans="1:77" x14ac:dyDescent="0.25">
      <c r="A295" s="20" t="s">
        <v>494</v>
      </c>
      <c r="B295" s="20" t="s">
        <v>499</v>
      </c>
      <c r="C295" s="20" t="s">
        <v>706</v>
      </c>
      <c r="D295" s="1">
        <v>44641</v>
      </c>
      <c r="E295">
        <v>73</v>
      </c>
      <c r="F295">
        <v>1</v>
      </c>
      <c r="G295">
        <v>1</v>
      </c>
      <c r="H295">
        <v>0</v>
      </c>
      <c r="I295">
        <v>0</v>
      </c>
      <c r="J295">
        <v>42</v>
      </c>
      <c r="K295">
        <v>4</v>
      </c>
      <c r="L295">
        <v>8</v>
      </c>
      <c r="M295">
        <v>0</v>
      </c>
      <c r="N295">
        <v>0</v>
      </c>
      <c r="O295">
        <v>0</v>
      </c>
      <c r="P295">
        <v>0</v>
      </c>
      <c r="Q295">
        <v>0</v>
      </c>
      <c r="R295">
        <v>346</v>
      </c>
      <c r="S295">
        <v>225</v>
      </c>
      <c r="T295">
        <v>12</v>
      </c>
      <c r="U295">
        <v>67</v>
      </c>
      <c r="V295">
        <v>11</v>
      </c>
      <c r="W295">
        <v>659</v>
      </c>
      <c r="X295">
        <v>301</v>
      </c>
      <c r="Y295">
        <v>12</v>
      </c>
      <c r="Z295">
        <v>140</v>
      </c>
      <c r="AA295">
        <v>15</v>
      </c>
      <c r="AB295">
        <v>742</v>
      </c>
      <c r="AC295">
        <v>252</v>
      </c>
      <c r="AD295">
        <v>9</v>
      </c>
      <c r="AE295">
        <v>263</v>
      </c>
      <c r="AF295">
        <v>82</v>
      </c>
      <c r="AG295">
        <v>108</v>
      </c>
      <c r="AH295">
        <v>46</v>
      </c>
      <c r="AI295">
        <v>0</v>
      </c>
      <c r="AJ295">
        <v>20</v>
      </c>
      <c r="AK295">
        <v>6</v>
      </c>
      <c r="AL295">
        <v>46</v>
      </c>
      <c r="AM295">
        <v>32</v>
      </c>
      <c r="AN295">
        <v>0</v>
      </c>
      <c r="AO295">
        <v>8</v>
      </c>
      <c r="AP295">
        <v>1</v>
      </c>
      <c r="AQ295">
        <v>0</v>
      </c>
      <c r="AR295">
        <v>0</v>
      </c>
      <c r="AS295">
        <v>0</v>
      </c>
      <c r="AT295">
        <v>0</v>
      </c>
      <c r="AU295">
        <v>0</v>
      </c>
      <c r="AV295">
        <v>0</v>
      </c>
      <c r="AW295">
        <v>0</v>
      </c>
      <c r="AX295">
        <v>0</v>
      </c>
      <c r="AY295">
        <v>0</v>
      </c>
      <c r="AZ295">
        <v>0</v>
      </c>
      <c r="BA295">
        <v>0</v>
      </c>
      <c r="BB295">
        <v>0</v>
      </c>
      <c r="BC295">
        <v>0</v>
      </c>
      <c r="BD295">
        <v>0</v>
      </c>
      <c r="BE295">
        <v>0</v>
      </c>
      <c r="BF295">
        <v>0</v>
      </c>
      <c r="BG295" s="20">
        <v>1</v>
      </c>
      <c r="BH295" s="20">
        <v>0</v>
      </c>
      <c r="BI295" s="20">
        <v>59</v>
      </c>
      <c r="BJ295" s="20">
        <v>0</v>
      </c>
      <c r="BK295" s="20">
        <v>252</v>
      </c>
      <c r="BL295" s="20">
        <v>473</v>
      </c>
      <c r="BM295" s="20">
        <v>376</v>
      </c>
      <c r="BN295" s="20">
        <v>74</v>
      </c>
      <c r="BO295" s="20">
        <v>35</v>
      </c>
      <c r="BP295" s="20">
        <v>3157</v>
      </c>
      <c r="BQ295" s="20">
        <v>864</v>
      </c>
      <c r="BR295" s="20">
        <v>0</v>
      </c>
      <c r="BS295" s="20">
        <v>20</v>
      </c>
      <c r="BT295" s="20">
        <v>727</v>
      </c>
      <c r="BU295" s="20">
        <v>715</v>
      </c>
      <c r="BV295" s="20">
        <v>1581</v>
      </c>
      <c r="BW295" s="20">
        <v>0</v>
      </c>
      <c r="BX295" s="20">
        <v>0</v>
      </c>
      <c r="BY295" s="20">
        <v>3</v>
      </c>
    </row>
    <row r="296" spans="1:77" x14ac:dyDescent="0.25">
      <c r="A296" s="20" t="s">
        <v>494</v>
      </c>
      <c r="B296" s="20" t="s">
        <v>498</v>
      </c>
      <c r="C296" s="20" t="s">
        <v>500</v>
      </c>
      <c r="D296" s="1">
        <v>44641</v>
      </c>
      <c r="E296">
        <v>134</v>
      </c>
      <c r="F296">
        <v>12</v>
      </c>
      <c r="G296">
        <v>9</v>
      </c>
      <c r="H296">
        <v>9</v>
      </c>
      <c r="I296">
        <v>5</v>
      </c>
      <c r="J296">
        <v>80</v>
      </c>
      <c r="K296">
        <v>1</v>
      </c>
      <c r="L296">
        <v>21</v>
      </c>
      <c r="M296">
        <v>3</v>
      </c>
      <c r="N296">
        <v>103</v>
      </c>
      <c r="O296">
        <v>66</v>
      </c>
      <c r="P296">
        <v>6</v>
      </c>
      <c r="Q296">
        <v>0</v>
      </c>
      <c r="R296">
        <v>484</v>
      </c>
      <c r="S296">
        <v>340</v>
      </c>
      <c r="T296">
        <v>20</v>
      </c>
      <c r="U296">
        <v>40</v>
      </c>
      <c r="V296">
        <v>15</v>
      </c>
      <c r="W296">
        <v>1496</v>
      </c>
      <c r="X296">
        <v>619</v>
      </c>
      <c r="Y296">
        <v>32</v>
      </c>
      <c r="Z296">
        <v>374</v>
      </c>
      <c r="AA296">
        <v>31</v>
      </c>
      <c r="AB296">
        <v>1262</v>
      </c>
      <c r="AC296">
        <v>473</v>
      </c>
      <c r="AD296">
        <v>11</v>
      </c>
      <c r="AE296">
        <v>348</v>
      </c>
      <c r="AF296">
        <v>112</v>
      </c>
      <c r="AG296">
        <v>142</v>
      </c>
      <c r="AH296">
        <v>40</v>
      </c>
      <c r="AI296">
        <v>3</v>
      </c>
      <c r="AJ296">
        <v>39</v>
      </c>
      <c r="AK296">
        <v>4</v>
      </c>
      <c r="AL296">
        <v>88</v>
      </c>
      <c r="AM296">
        <v>43</v>
      </c>
      <c r="AN296">
        <v>7</v>
      </c>
      <c r="AO296">
        <v>6</v>
      </c>
      <c r="AP296">
        <v>0</v>
      </c>
      <c r="AQ296">
        <v>0</v>
      </c>
      <c r="AR296">
        <v>0</v>
      </c>
      <c r="AS296">
        <v>1</v>
      </c>
      <c r="AT296">
        <v>0</v>
      </c>
      <c r="AU296">
        <v>0</v>
      </c>
      <c r="AV296">
        <v>0</v>
      </c>
      <c r="AW296">
        <v>2</v>
      </c>
      <c r="AX296">
        <v>0</v>
      </c>
      <c r="AY296">
        <v>0</v>
      </c>
      <c r="AZ296">
        <v>0</v>
      </c>
      <c r="BA296">
        <v>7</v>
      </c>
      <c r="BB296">
        <v>0</v>
      </c>
      <c r="BC296">
        <v>0</v>
      </c>
      <c r="BD296">
        <v>0</v>
      </c>
      <c r="BE296">
        <v>0</v>
      </c>
      <c r="BF296">
        <v>0</v>
      </c>
      <c r="BG296" s="20">
        <v>10</v>
      </c>
      <c r="BH296" s="20">
        <v>7</v>
      </c>
      <c r="BI296" s="20">
        <v>102</v>
      </c>
      <c r="BJ296" s="20">
        <v>88</v>
      </c>
      <c r="BK296" s="20">
        <v>398</v>
      </c>
      <c r="BL296" s="20">
        <v>995</v>
      </c>
      <c r="BM296" s="20">
        <v>756</v>
      </c>
      <c r="BN296" s="20">
        <v>87</v>
      </c>
      <c r="BO296" s="20">
        <v>72</v>
      </c>
      <c r="BP296" s="20">
        <v>5689</v>
      </c>
      <c r="BQ296" s="20">
        <v>1249</v>
      </c>
      <c r="BR296" s="20">
        <v>0</v>
      </c>
      <c r="BS296" s="20">
        <v>42</v>
      </c>
      <c r="BT296" s="20">
        <v>1676</v>
      </c>
      <c r="BU296" s="20">
        <v>959</v>
      </c>
      <c r="BV296" s="20">
        <v>2757</v>
      </c>
      <c r="BW296" s="20">
        <v>0</v>
      </c>
      <c r="BX296" s="20">
        <v>0</v>
      </c>
      <c r="BY296" s="20">
        <v>5</v>
      </c>
    </row>
    <row r="297" spans="1:77" x14ac:dyDescent="0.25">
      <c r="A297" s="20" t="s">
        <v>494</v>
      </c>
      <c r="B297" s="20" t="s">
        <v>498</v>
      </c>
      <c r="C297" s="20" t="s">
        <v>500</v>
      </c>
      <c r="D297" s="1">
        <v>44641</v>
      </c>
      <c r="AB297">
        <v>1</v>
      </c>
      <c r="BG297" s="20"/>
      <c r="BH297" s="20"/>
      <c r="BI297" s="20"/>
      <c r="BJ297" s="20"/>
      <c r="BK297" s="20"/>
      <c r="BL297" s="20"/>
      <c r="BM297" s="20"/>
      <c r="BN297" s="20"/>
      <c r="BO297" s="20"/>
      <c r="BP297" s="20">
        <v>2</v>
      </c>
      <c r="BQ297" s="20"/>
      <c r="BR297" s="20"/>
      <c r="BS297" s="20"/>
      <c r="BT297" s="20"/>
      <c r="BU297" s="20"/>
      <c r="BV297" s="20"/>
      <c r="BW297" s="20"/>
      <c r="BX297" s="20"/>
      <c r="BY297" s="20"/>
    </row>
    <row r="298" spans="1:77" x14ac:dyDescent="0.25">
      <c r="A298" s="20" t="s">
        <v>494</v>
      </c>
      <c r="B298" s="20" t="s">
        <v>497</v>
      </c>
      <c r="C298" s="20" t="s">
        <v>759</v>
      </c>
      <c r="D298" s="1">
        <v>44641</v>
      </c>
      <c r="AB298">
        <v>6</v>
      </c>
      <c r="AF298">
        <v>6</v>
      </c>
      <c r="BG298" s="20"/>
      <c r="BH298" s="20"/>
      <c r="BI298" s="20"/>
      <c r="BJ298" s="20"/>
      <c r="BK298" s="20"/>
      <c r="BL298" s="20"/>
      <c r="BM298" s="20"/>
      <c r="BN298" s="20"/>
      <c r="BO298" s="20"/>
      <c r="BP298" s="20">
        <v>31</v>
      </c>
      <c r="BQ298" s="20"/>
      <c r="BR298" s="20"/>
      <c r="BS298" s="20"/>
      <c r="BT298" s="20"/>
      <c r="BU298" s="20"/>
      <c r="BV298" s="20"/>
      <c r="BW298" s="20"/>
      <c r="BX298" s="20"/>
      <c r="BY298" s="20"/>
    </row>
    <row r="299" spans="1:77" x14ac:dyDescent="0.25">
      <c r="A299" s="20" t="s">
        <v>494</v>
      </c>
      <c r="B299" s="20" t="s">
        <v>497</v>
      </c>
      <c r="C299" s="20" t="s">
        <v>759</v>
      </c>
      <c r="D299" s="1">
        <v>44641</v>
      </c>
      <c r="E299">
        <v>74</v>
      </c>
      <c r="F299">
        <v>4</v>
      </c>
      <c r="G299">
        <v>3</v>
      </c>
      <c r="J299">
        <v>51</v>
      </c>
      <c r="K299">
        <v>1</v>
      </c>
      <c r="L299">
        <v>3</v>
      </c>
      <c r="M299">
        <v>3</v>
      </c>
      <c r="N299">
        <v>38</v>
      </c>
      <c r="O299">
        <v>34</v>
      </c>
      <c r="Q299">
        <v>1</v>
      </c>
      <c r="R299">
        <v>408</v>
      </c>
      <c r="S299">
        <v>338</v>
      </c>
      <c r="T299">
        <v>7</v>
      </c>
      <c r="U299">
        <v>18</v>
      </c>
      <c r="V299">
        <v>23</v>
      </c>
      <c r="W299">
        <v>729</v>
      </c>
      <c r="X299">
        <v>432</v>
      </c>
      <c r="Y299">
        <v>9</v>
      </c>
      <c r="Z299">
        <v>67</v>
      </c>
      <c r="AA299">
        <v>36</v>
      </c>
      <c r="AB299">
        <v>665</v>
      </c>
      <c r="AC299">
        <v>408</v>
      </c>
      <c r="AD299">
        <v>17</v>
      </c>
      <c r="AE299">
        <v>63</v>
      </c>
      <c r="AF299">
        <v>45</v>
      </c>
      <c r="AG299">
        <v>106</v>
      </c>
      <c r="AH299">
        <v>45</v>
      </c>
      <c r="AJ299">
        <v>4</v>
      </c>
      <c r="AK299">
        <v>16</v>
      </c>
      <c r="AL299">
        <v>114</v>
      </c>
      <c r="AM299">
        <v>105</v>
      </c>
      <c r="AN299">
        <v>1</v>
      </c>
      <c r="AO299">
        <v>1</v>
      </c>
      <c r="AP299">
        <v>2</v>
      </c>
      <c r="BG299" s="20">
        <v>4</v>
      </c>
      <c r="BH299" s="20"/>
      <c r="BI299" s="20">
        <v>64</v>
      </c>
      <c r="BJ299" s="20">
        <v>36</v>
      </c>
      <c r="BK299" s="20">
        <v>356</v>
      </c>
      <c r="BL299" s="20">
        <v>595</v>
      </c>
      <c r="BM299" s="20">
        <v>526</v>
      </c>
      <c r="BN299" s="20">
        <v>82</v>
      </c>
      <c r="BO299" s="20">
        <v>109</v>
      </c>
      <c r="BP299" s="20">
        <v>2881</v>
      </c>
      <c r="BQ299" s="20">
        <v>1104</v>
      </c>
      <c r="BR299" s="20"/>
      <c r="BS299" s="20">
        <v>33</v>
      </c>
      <c r="BT299" s="20">
        <v>221</v>
      </c>
      <c r="BU299" s="20">
        <v>664</v>
      </c>
      <c r="BV299" s="20">
        <v>1840</v>
      </c>
      <c r="BW299" s="20"/>
      <c r="BX299" s="20"/>
      <c r="BY299" s="20">
        <v>7</v>
      </c>
    </row>
    <row r="300" spans="1:77" x14ac:dyDescent="0.25">
      <c r="A300" s="20" t="s">
        <v>494</v>
      </c>
      <c r="B300" s="20" t="s">
        <v>495</v>
      </c>
      <c r="C300" s="20" t="s">
        <v>707</v>
      </c>
      <c r="D300" s="1">
        <v>44641</v>
      </c>
      <c r="E300">
        <v>104</v>
      </c>
      <c r="F300">
        <v>7</v>
      </c>
      <c r="G300">
        <v>5</v>
      </c>
      <c r="H300">
        <v>0</v>
      </c>
      <c r="I300">
        <v>0</v>
      </c>
      <c r="J300">
        <v>91</v>
      </c>
      <c r="K300">
        <v>1</v>
      </c>
      <c r="L300">
        <v>0</v>
      </c>
      <c r="M300">
        <v>5</v>
      </c>
      <c r="N300">
        <v>14</v>
      </c>
      <c r="O300">
        <v>14</v>
      </c>
      <c r="P300">
        <v>0</v>
      </c>
      <c r="Q300">
        <v>0</v>
      </c>
      <c r="R300">
        <v>961</v>
      </c>
      <c r="S300">
        <v>852</v>
      </c>
      <c r="T300">
        <v>21</v>
      </c>
      <c r="U300">
        <v>17</v>
      </c>
      <c r="V300">
        <v>36</v>
      </c>
      <c r="W300">
        <v>847</v>
      </c>
      <c r="X300">
        <v>614</v>
      </c>
      <c r="Y300">
        <v>15</v>
      </c>
      <c r="Z300">
        <v>15</v>
      </c>
      <c r="AA300">
        <v>85</v>
      </c>
      <c r="AB300">
        <v>1366</v>
      </c>
      <c r="AC300">
        <v>1060</v>
      </c>
      <c r="AD300">
        <v>19</v>
      </c>
      <c r="AE300">
        <v>3</v>
      </c>
      <c r="AF300">
        <v>138</v>
      </c>
      <c r="AG300">
        <v>104</v>
      </c>
      <c r="AH300">
        <v>53</v>
      </c>
      <c r="AI300">
        <v>0</v>
      </c>
      <c r="AJ300">
        <v>1</v>
      </c>
      <c r="AK300">
        <v>18</v>
      </c>
      <c r="AL300">
        <v>78</v>
      </c>
      <c r="AM300">
        <v>69</v>
      </c>
      <c r="AN300">
        <v>1</v>
      </c>
      <c r="AO300">
        <v>1</v>
      </c>
      <c r="AP300">
        <v>0</v>
      </c>
      <c r="AQ300">
        <v>0</v>
      </c>
      <c r="AR300">
        <v>1</v>
      </c>
      <c r="AS300">
        <v>0</v>
      </c>
      <c r="AT300">
        <v>0</v>
      </c>
      <c r="AU300">
        <v>0</v>
      </c>
      <c r="AV300">
        <v>0</v>
      </c>
      <c r="AW300">
        <v>0</v>
      </c>
      <c r="AX300">
        <v>0</v>
      </c>
      <c r="AY300">
        <v>0</v>
      </c>
      <c r="AZ300">
        <v>0</v>
      </c>
      <c r="BA300">
        <v>0</v>
      </c>
      <c r="BB300">
        <v>0</v>
      </c>
      <c r="BC300">
        <v>0</v>
      </c>
      <c r="BD300">
        <v>0</v>
      </c>
      <c r="BE300">
        <v>0</v>
      </c>
      <c r="BF300">
        <v>0</v>
      </c>
      <c r="BG300" s="20">
        <v>6</v>
      </c>
      <c r="BH300" s="20">
        <v>0</v>
      </c>
      <c r="BI300" s="20">
        <v>98</v>
      </c>
      <c r="BJ300" s="20">
        <v>14</v>
      </c>
      <c r="BK300" s="20">
        <v>879</v>
      </c>
      <c r="BL300" s="20">
        <v>715</v>
      </c>
      <c r="BM300" s="20">
        <v>1196</v>
      </c>
      <c r="BN300" s="20">
        <v>78</v>
      </c>
      <c r="BO300" s="20">
        <v>74</v>
      </c>
      <c r="BP300" s="20">
        <v>4133</v>
      </c>
      <c r="BQ300" s="20">
        <v>2356</v>
      </c>
      <c r="BR300" s="20">
        <v>0</v>
      </c>
      <c r="BS300" s="20">
        <v>45</v>
      </c>
      <c r="BT300" s="20">
        <v>25</v>
      </c>
      <c r="BU300" s="20">
        <v>905</v>
      </c>
      <c r="BV300" s="20">
        <v>3050</v>
      </c>
      <c r="BW300" s="20">
        <v>0</v>
      </c>
      <c r="BX300" s="20">
        <v>0</v>
      </c>
      <c r="BY300" s="20">
        <v>9</v>
      </c>
    </row>
    <row r="301" spans="1:77" x14ac:dyDescent="0.25">
      <c r="A301" s="20" t="s">
        <v>494</v>
      </c>
      <c r="B301" s="20" t="s">
        <v>683</v>
      </c>
      <c r="C301" s="20" t="s">
        <v>716</v>
      </c>
      <c r="D301" s="1">
        <v>44641</v>
      </c>
      <c r="E301">
        <v>130</v>
      </c>
      <c r="F301">
        <v>4</v>
      </c>
      <c r="G301">
        <v>4</v>
      </c>
      <c r="H301">
        <v>4</v>
      </c>
      <c r="I301">
        <v>3</v>
      </c>
      <c r="J301">
        <v>83</v>
      </c>
      <c r="K301">
        <v>13</v>
      </c>
      <c r="L301">
        <v>11</v>
      </c>
      <c r="M301">
        <v>0</v>
      </c>
      <c r="N301">
        <v>44</v>
      </c>
      <c r="O301">
        <v>40</v>
      </c>
      <c r="P301">
        <v>0</v>
      </c>
      <c r="Q301">
        <v>0</v>
      </c>
      <c r="R301">
        <v>522</v>
      </c>
      <c r="S301">
        <v>434</v>
      </c>
      <c r="T301">
        <v>43</v>
      </c>
      <c r="U301">
        <v>1</v>
      </c>
      <c r="V301">
        <v>0</v>
      </c>
      <c r="W301">
        <v>1210</v>
      </c>
      <c r="X301">
        <v>592</v>
      </c>
      <c r="Y301">
        <v>100</v>
      </c>
      <c r="Z301">
        <v>200</v>
      </c>
      <c r="AA301">
        <v>3</v>
      </c>
      <c r="AB301">
        <v>1287</v>
      </c>
      <c r="AC301">
        <v>742</v>
      </c>
      <c r="AD301">
        <v>133</v>
      </c>
      <c r="AE301">
        <v>192</v>
      </c>
      <c r="AF301">
        <v>19</v>
      </c>
      <c r="AG301">
        <v>199</v>
      </c>
      <c r="AH301">
        <v>76</v>
      </c>
      <c r="AI301">
        <v>12</v>
      </c>
      <c r="AJ301">
        <v>50</v>
      </c>
      <c r="AK301">
        <v>5</v>
      </c>
      <c r="AL301">
        <v>51</v>
      </c>
      <c r="AM301">
        <v>44</v>
      </c>
      <c r="AN301">
        <v>3</v>
      </c>
      <c r="AO301">
        <v>0</v>
      </c>
      <c r="AP301">
        <v>0</v>
      </c>
      <c r="AQ301">
        <v>0</v>
      </c>
      <c r="AR301">
        <v>0</v>
      </c>
      <c r="AS301">
        <v>0</v>
      </c>
      <c r="AT301">
        <v>0</v>
      </c>
      <c r="AU301">
        <v>0</v>
      </c>
      <c r="AV301">
        <v>0</v>
      </c>
      <c r="AW301">
        <v>0</v>
      </c>
      <c r="AX301">
        <v>0</v>
      </c>
      <c r="AY301">
        <v>0</v>
      </c>
      <c r="AZ301">
        <v>0</v>
      </c>
      <c r="BA301">
        <v>0</v>
      </c>
      <c r="BB301">
        <v>0</v>
      </c>
      <c r="BC301">
        <v>0</v>
      </c>
      <c r="BD301">
        <v>0</v>
      </c>
      <c r="BE301">
        <v>0</v>
      </c>
      <c r="BF301">
        <v>0</v>
      </c>
      <c r="BG301" s="20">
        <v>4</v>
      </c>
      <c r="BH301" s="20">
        <v>3</v>
      </c>
      <c r="BI301" s="20">
        <v>103</v>
      </c>
      <c r="BJ301" s="20">
        <v>44</v>
      </c>
      <c r="BK301" s="20">
        <v>469</v>
      </c>
      <c r="BL301" s="20">
        <v>867</v>
      </c>
      <c r="BM301" s="20">
        <v>914</v>
      </c>
      <c r="BN301" s="20">
        <v>122</v>
      </c>
      <c r="BO301" s="20">
        <v>47</v>
      </c>
      <c r="BP301" s="20">
        <v>5373</v>
      </c>
      <c r="BQ301" s="20">
        <v>1849</v>
      </c>
      <c r="BR301" s="20">
        <v>0</v>
      </c>
      <c r="BS301" s="20">
        <v>273</v>
      </c>
      <c r="BT301" s="20">
        <v>1642</v>
      </c>
      <c r="BU301" s="20">
        <v>281</v>
      </c>
      <c r="BV301" s="20">
        <v>2963</v>
      </c>
      <c r="BW301" s="20">
        <v>0</v>
      </c>
      <c r="BX301" s="20">
        <v>0</v>
      </c>
      <c r="BY301" s="20">
        <v>4</v>
      </c>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28" ma:contentTypeDescription="" ma:contentTypeScope="" ma:versionID="651cf5fb271b153bb537f3c27a6d0162">
  <xsd:schema xmlns:xsd="http://www.w3.org/2001/XMLSchema" xmlns:xs="http://www.w3.org/2001/XMLSchema" xmlns:p="http://schemas.microsoft.com/office/2006/metadata/properties" xmlns:ns1="http://schemas.microsoft.com/sharepoint/v3" xmlns:ns2="d5efd484-15aa-41a0-83f6-0646502cb6d6" xmlns:ns3="45ae7f3d-bcd0-4e4b-af93-f03a9fbb19b5" targetNamespace="http://schemas.microsoft.com/office/2006/metadata/properties" ma:root="true" ma:fieldsID="03565cdf01455abb63d15fc732eb7c0b" ns1:_="" ns2:_="" ns3:_="">
    <xsd:import namespace="http://schemas.microsoft.com/sharepoint/v3"/>
    <xsd:import namespace="d5efd484-15aa-41a0-83f6-0646502cb6d6"/>
    <xsd:import namespace="45ae7f3d-bcd0-4e4b-af93-f03a9fbb19b5"/>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 
</file>

<file path=customXml/item5.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Props1.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2.xml><?xml version="1.0" encoding="utf-8"?>
<ds:datastoreItem xmlns:ds="http://schemas.openxmlformats.org/officeDocument/2006/customXml" ds:itemID="{D77DFAE3-5367-44EC-8F0A-5E62208E84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thomas</cp:lastModifiedBy>
  <cp:revision/>
  <dcterms:created xsi:type="dcterms:W3CDTF">2015-06-05T18:17:20Z</dcterms:created>
  <dcterms:modified xsi:type="dcterms:W3CDTF">2022-03-21T12:57:46Z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